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codeName="Denne_projektmappe" autoCompressPictures="0" defaultThemeVersion="124226"/>
  <mc:AlternateContent xmlns:mc="http://schemas.openxmlformats.org/markup-compatibility/2006">
    <mc:Choice Requires="x15">
      <x15ac:absPath xmlns:x15ac="http://schemas.microsoft.com/office/spreadsheetml/2010/11/ac" url="C:\Users\b030595\Desktop\"/>
    </mc:Choice>
  </mc:AlternateContent>
  <xr:revisionPtr revIDLastSave="0" documentId="8_{4ED8466C-5A12-444E-B9C6-A97B2412FED5}" xr6:coauthVersionLast="45" xr6:coauthVersionMax="45" xr10:uidLastSave="{00000000-0000-0000-0000-000000000000}"/>
  <workbookProtection workbookAlgorithmName="SHA-512" workbookHashValue="1uirJ143lmlqGQv/9AWn2g9o/cfISmYwjcNsV6S9un0n0yDjafvh819YCMyjnUxYQPv3rphoJijl07hCPPCdfw==" workbookSaltValue="GgqfEgmygnFVdwQYWyAfuA==" workbookSpinCount="100000" lockStructure="1"/>
  <bookViews>
    <workbookView xWindow="0" yWindow="0" windowWidth="29040" windowHeight="15600" firstSheet="2" activeTab="2" xr2:uid="{00000000-000D-0000-FFFF-FFFF00000000}"/>
  </bookViews>
  <sheets>
    <sheet name="Diplom" sheetId="16" state="hidden" r:id="rId1"/>
    <sheet name="Instrukser" sheetId="12" state="hidden" r:id="rId2"/>
    <sheet name="Effektmåling" sheetId="1" r:id="rId3"/>
    <sheet name="Egne Materialer" sheetId="8" r:id="rId4"/>
    <sheet name="DB materialer" sheetId="4" r:id="rId5"/>
    <sheet name="DB energi" sheetId="6" r:id="rId6"/>
    <sheet name="Dropdowns" sheetId="3" state="hidden" r:id="rId7"/>
    <sheet name="Processrelaterede udledninger" sheetId="10" state="hidden" r:id="rId8"/>
    <sheet name="Kilder" sheetId="5" r:id="rId9"/>
    <sheet name="Enhedskonvertering" sheetId="7" r:id="rId10"/>
  </sheets>
  <definedNames>
    <definedName name="dropdown_aendring_bortskaffelse">Dropdowns!$L$3:$L$9</definedName>
    <definedName name="dropdown_beregning">Dropdowns!$F$3:$F$4</definedName>
    <definedName name="dropdown_energi">Dropdowns!$H$3:$H$35</definedName>
    <definedName name="dropdown_land">Dropdowns!$B$3:$B$22</definedName>
    <definedName name="dropdown_materialer">Dropdowns!$D$3:$D$54</definedName>
    <definedName name="dropdown_medregn">Dropdowns!$N$3:$N$4</definedName>
    <definedName name="dropdown_aar">Dropdowns!$J$3:$J$9</definedName>
    <definedName name="_xlnm.Print_Area" localSheetId="0">Diplom!$A$1:$U$108</definedName>
    <definedName name="_xlnm.Print_Area" localSheetId="2">Effektmåling!$A$1:$T$241</definedName>
    <definedName name="_xlnm.Print_Area" localSheetId="1">Instrukser!$A$1:$C$158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8" i="4" l="1"/>
  <c r="R69" i="4"/>
  <c r="R70" i="4"/>
  <c r="R71" i="4"/>
  <c r="R72" i="4"/>
  <c r="R73" i="4"/>
  <c r="R74" i="4"/>
  <c r="R76" i="4"/>
  <c r="R77" i="4"/>
  <c r="R78" i="4"/>
  <c r="R79" i="4"/>
  <c r="R81" i="4"/>
  <c r="R82" i="4"/>
  <c r="R83" i="4"/>
  <c r="R84" i="4"/>
  <c r="R85" i="4"/>
  <c r="R86" i="4"/>
  <c r="R87" i="4"/>
  <c r="R88" i="4"/>
  <c r="R89" i="4"/>
  <c r="R90" i="4"/>
  <c r="R92" i="4"/>
  <c r="R93" i="4"/>
  <c r="R94" i="4"/>
  <c r="R95" i="4"/>
  <c r="R96" i="4"/>
  <c r="R97" i="4"/>
  <c r="R98" i="4"/>
  <c r="R99" i="4"/>
  <c r="R100" i="4"/>
  <c r="R101" i="4"/>
  <c r="R103" i="4"/>
  <c r="R104" i="4"/>
  <c r="R105" i="4"/>
  <c r="R106" i="4"/>
  <c r="R107" i="4"/>
  <c r="R108" i="4"/>
  <c r="R109" i="4"/>
  <c r="R110" i="4"/>
  <c r="R111" i="4"/>
  <c r="R112" i="4"/>
  <c r="P68" i="4"/>
  <c r="P69" i="4"/>
  <c r="P70" i="4"/>
  <c r="P71" i="4"/>
  <c r="P72" i="4"/>
  <c r="P73" i="4"/>
  <c r="P74" i="4"/>
  <c r="P76" i="4"/>
  <c r="P77" i="4"/>
  <c r="P78" i="4"/>
  <c r="P79" i="4"/>
  <c r="P81" i="4"/>
  <c r="P82" i="4"/>
  <c r="P83" i="4"/>
  <c r="P84" i="4"/>
  <c r="P85" i="4"/>
  <c r="P86" i="4"/>
  <c r="P87" i="4"/>
  <c r="P88" i="4"/>
  <c r="P89" i="4"/>
  <c r="P90" i="4"/>
  <c r="P92" i="4"/>
  <c r="P93" i="4"/>
  <c r="P94" i="4"/>
  <c r="P95" i="4"/>
  <c r="P96" i="4"/>
  <c r="P97" i="4"/>
  <c r="P98" i="4"/>
  <c r="P99" i="4"/>
  <c r="P100" i="4"/>
  <c r="P101" i="4"/>
  <c r="P103" i="4"/>
  <c r="P104" i="4"/>
  <c r="P105" i="4"/>
  <c r="P106" i="4"/>
  <c r="P107" i="4"/>
  <c r="P108" i="4"/>
  <c r="P109" i="4"/>
  <c r="P110" i="4"/>
  <c r="P111" i="4"/>
  <c r="P112" i="4"/>
  <c r="R67" i="4"/>
  <c r="P67" i="4"/>
  <c r="P144" i="1" l="1"/>
  <c r="Q145" i="1"/>
  <c r="P146" i="1"/>
  <c r="P147" i="1"/>
  <c r="P148" i="1"/>
  <c r="P149" i="1" l="1"/>
  <c r="Q201" i="1" s="1"/>
  <c r="J179" i="1"/>
  <c r="J180" i="1"/>
  <c r="J181" i="1"/>
  <c r="J182" i="1"/>
  <c r="J178" i="1"/>
  <c r="T25" i="4" l="1"/>
  <c r="C64" i="6"/>
  <c r="C66" i="6"/>
  <c r="I42" i="6"/>
  <c r="I44" i="6"/>
  <c r="J44" i="6" s="1"/>
  <c r="I45" i="6"/>
  <c r="J45" i="6" s="1"/>
  <c r="I46" i="6"/>
  <c r="J46" i="6" s="1"/>
  <c r="I47" i="6"/>
  <c r="J47" i="6" s="1"/>
  <c r="I48" i="6"/>
  <c r="J48" i="6" s="1"/>
  <c r="I49" i="6"/>
  <c r="J49" i="6" s="1"/>
  <c r="I50" i="6"/>
  <c r="J50" i="6" s="1"/>
  <c r="I51" i="6"/>
  <c r="J51" i="6" s="1"/>
  <c r="I52" i="6"/>
  <c r="J52" i="6" s="1"/>
  <c r="I53" i="6"/>
  <c r="J53" i="6" s="1"/>
  <c r="I54" i="6"/>
  <c r="J54" i="6" s="1"/>
  <c r="I55" i="6"/>
  <c r="J55" i="6" s="1"/>
  <c r="I56" i="6"/>
  <c r="J56" i="6" s="1"/>
  <c r="I58" i="6"/>
  <c r="J58" i="6" s="1"/>
  <c r="I59" i="6"/>
  <c r="J59" i="6" s="1"/>
  <c r="I60" i="6"/>
  <c r="J60" i="6" s="1"/>
  <c r="G143" i="1"/>
  <c r="J145" i="1"/>
  <c r="J146" i="1"/>
  <c r="J147" i="1"/>
  <c r="J148" i="1"/>
  <c r="C122" i="1"/>
  <c r="J144" i="1"/>
  <c r="L88" i="1"/>
  <c r="L89" i="1"/>
  <c r="L92" i="1"/>
  <c r="L93" i="1"/>
  <c r="L94" i="1"/>
  <c r="L95" i="1"/>
  <c r="L96" i="1"/>
  <c r="L97" i="1"/>
  <c r="L98" i="1"/>
  <c r="L99" i="1"/>
  <c r="L100" i="1"/>
  <c r="L101" i="1"/>
  <c r="L102" i="1"/>
  <c r="L105" i="1"/>
  <c r="L106" i="1"/>
  <c r="L107" i="1"/>
  <c r="L108" i="1"/>
  <c r="L109" i="1"/>
  <c r="L110" i="1"/>
  <c r="P72" i="1"/>
  <c r="P73" i="1"/>
  <c r="P74" i="1"/>
  <c r="P75" i="1"/>
  <c r="P71" i="1"/>
  <c r="G70" i="1"/>
  <c r="J71" i="1" s="1"/>
  <c r="I55" i="1"/>
  <c r="I54" i="1"/>
  <c r="I56" i="1"/>
  <c r="I57" i="1"/>
  <c r="I53" i="1"/>
  <c r="AO121" i="4"/>
  <c r="AQ149" i="4" s="1"/>
  <c r="J164" i="1"/>
  <c r="BK129" i="4"/>
  <c r="BJ129" i="4"/>
  <c r="AO122" i="4"/>
  <c r="AQ150" i="4" s="1"/>
  <c r="J165" i="1"/>
  <c r="BK130" i="4"/>
  <c r="BJ130" i="4"/>
  <c r="AO123" i="4"/>
  <c r="AQ151" i="4" s="1"/>
  <c r="J166" i="1"/>
  <c r="BK131" i="4"/>
  <c r="BJ131" i="4"/>
  <c r="AO124" i="4"/>
  <c r="AQ152" i="4" s="1"/>
  <c r="J167" i="1"/>
  <c r="AN132" i="4" s="1"/>
  <c r="BI132" i="4" s="1"/>
  <c r="BK132" i="4"/>
  <c r="BJ132" i="4"/>
  <c r="BK128" i="4"/>
  <c r="AO120" i="4"/>
  <c r="AQ148" i="4" s="1"/>
  <c r="J163" i="1"/>
  <c r="AN120" i="4" s="1"/>
  <c r="BJ128" i="4"/>
  <c r="C119" i="4"/>
  <c r="C121" i="4"/>
  <c r="AP129" i="4"/>
  <c r="AO129" i="4"/>
  <c r="AP130" i="4"/>
  <c r="AO130" i="4"/>
  <c r="AP131" i="4"/>
  <c r="AO131" i="4"/>
  <c r="AP132" i="4"/>
  <c r="AO132" i="4"/>
  <c r="AP128" i="4"/>
  <c r="AO128" i="4"/>
  <c r="AP120" i="4"/>
  <c r="AP121" i="4"/>
  <c r="AP122" i="4"/>
  <c r="AQ122" i="4" s="1"/>
  <c r="AP123" i="4"/>
  <c r="AP124" i="4"/>
  <c r="AT101" i="4"/>
  <c r="AU101" i="4"/>
  <c r="AV101" i="4"/>
  <c r="AW101" i="4"/>
  <c r="AX101" i="4"/>
  <c r="AY101" i="4"/>
  <c r="H101" i="4"/>
  <c r="O101" i="4"/>
  <c r="V41" i="4"/>
  <c r="W41" i="4" s="1"/>
  <c r="BP41" i="4"/>
  <c r="AH120" i="4"/>
  <c r="AJ148" i="4" s="1"/>
  <c r="AH148" i="4"/>
  <c r="AH149" i="4"/>
  <c r="AH150" i="4"/>
  <c r="AH151" i="4"/>
  <c r="AH152" i="4"/>
  <c r="AH121" i="4"/>
  <c r="AJ149" i="4" s="1"/>
  <c r="AH122" i="4"/>
  <c r="AH123" i="4"/>
  <c r="AH124" i="4"/>
  <c r="AJ152" i="4" s="1"/>
  <c r="AG120" i="4"/>
  <c r="AG137" i="4" s="1"/>
  <c r="AO148" i="4"/>
  <c r="AO149" i="4"/>
  <c r="AO150" i="4"/>
  <c r="AO151" i="4"/>
  <c r="AO152" i="4"/>
  <c r="AN121" i="4"/>
  <c r="AN122" i="4"/>
  <c r="BI122" i="4" s="1"/>
  <c r="BI139" i="4" s="1"/>
  <c r="AN123" i="4"/>
  <c r="BI123" i="4" s="1"/>
  <c r="BI140" i="4" s="1"/>
  <c r="V7" i="4"/>
  <c r="W7" i="4" s="1"/>
  <c r="I128" i="1"/>
  <c r="BP7" i="4"/>
  <c r="V8" i="4"/>
  <c r="I129" i="1"/>
  <c r="BP8" i="4"/>
  <c r="V9" i="4"/>
  <c r="W9" i="4" s="1"/>
  <c r="I130" i="1"/>
  <c r="BP9" i="4"/>
  <c r="V10" i="4"/>
  <c r="W10" i="4" s="1"/>
  <c r="I131" i="1"/>
  <c r="BP10" i="4"/>
  <c r="V11" i="4"/>
  <c r="W11" i="4" s="1"/>
  <c r="I132" i="1"/>
  <c r="BP11" i="4"/>
  <c r="V12" i="4"/>
  <c r="W12" i="4" s="1"/>
  <c r="BP12" i="4"/>
  <c r="V13" i="4"/>
  <c r="W13" i="4" s="1"/>
  <c r="BP13" i="4"/>
  <c r="V14" i="4"/>
  <c r="W14" i="4" s="1"/>
  <c r="BP14" i="4"/>
  <c r="V16" i="4"/>
  <c r="W16" i="4" s="1"/>
  <c r="BP16" i="4"/>
  <c r="V17" i="4"/>
  <c r="W17" i="4" s="1"/>
  <c r="BP17" i="4"/>
  <c r="V18" i="4"/>
  <c r="W18" i="4" s="1"/>
  <c r="BP18" i="4"/>
  <c r="V19" i="4"/>
  <c r="W19" i="4" s="1"/>
  <c r="BP19" i="4"/>
  <c r="V21" i="4"/>
  <c r="W21" i="4" s="1"/>
  <c r="BP21" i="4"/>
  <c r="V22" i="4"/>
  <c r="W22" i="4" s="1"/>
  <c r="BP22" i="4"/>
  <c r="V23" i="4"/>
  <c r="W23" i="4" s="1"/>
  <c r="BP23" i="4"/>
  <c r="V24" i="4"/>
  <c r="W24" i="4" s="1"/>
  <c r="BP24" i="4"/>
  <c r="V25" i="4"/>
  <c r="W25" i="4" s="1"/>
  <c r="BP25" i="4"/>
  <c r="V26" i="4"/>
  <c r="W26" i="4" s="1"/>
  <c r="BP26" i="4"/>
  <c r="V27" i="4"/>
  <c r="W27" i="4" s="1"/>
  <c r="BP27" i="4"/>
  <c r="V28" i="4"/>
  <c r="W28" i="4" s="1"/>
  <c r="BP28" i="4"/>
  <c r="V29" i="4"/>
  <c r="W29" i="4" s="1"/>
  <c r="BP29" i="4"/>
  <c r="V30" i="4"/>
  <c r="W30" i="4" s="1"/>
  <c r="BP30" i="4"/>
  <c r="V32" i="4"/>
  <c r="W32" i="4" s="1"/>
  <c r="BP32" i="4"/>
  <c r="V33" i="4"/>
  <c r="W33" i="4" s="1"/>
  <c r="BP33" i="4"/>
  <c r="V34" i="4"/>
  <c r="W34" i="4" s="1"/>
  <c r="BP34" i="4"/>
  <c r="V35" i="4"/>
  <c r="W35" i="4" s="1"/>
  <c r="BP35" i="4"/>
  <c r="V36" i="4"/>
  <c r="W36" i="4" s="1"/>
  <c r="BP36" i="4"/>
  <c r="V37" i="4"/>
  <c r="W37" i="4" s="1"/>
  <c r="BP37" i="4"/>
  <c r="V38" i="4"/>
  <c r="W38" i="4" s="1"/>
  <c r="BP38" i="4"/>
  <c r="V39" i="4"/>
  <c r="W39" i="4" s="1"/>
  <c r="BP39" i="4"/>
  <c r="V40" i="4"/>
  <c r="W40" i="4" s="1"/>
  <c r="BP40" i="4"/>
  <c r="V43" i="4"/>
  <c r="W43" i="4" s="1"/>
  <c r="BP43" i="4"/>
  <c r="V44" i="4"/>
  <c r="W44" i="4" s="1"/>
  <c r="BP44" i="4"/>
  <c r="V45" i="4"/>
  <c r="W45" i="4" s="1"/>
  <c r="BP45" i="4"/>
  <c r="V46" i="4"/>
  <c r="W46" i="4" s="1"/>
  <c r="BP46" i="4"/>
  <c r="V47" i="4"/>
  <c r="W47" i="4" s="1"/>
  <c r="BP47" i="4"/>
  <c r="V48" i="4"/>
  <c r="W48" i="4" s="1"/>
  <c r="BP48" i="4"/>
  <c r="V49" i="4"/>
  <c r="W49" i="4" s="1"/>
  <c r="BP49" i="4"/>
  <c r="V50" i="4"/>
  <c r="W50" i="4" s="1"/>
  <c r="BP50" i="4"/>
  <c r="V51" i="4"/>
  <c r="W51" i="4" s="1"/>
  <c r="BP51" i="4"/>
  <c r="V52" i="4"/>
  <c r="W52" i="4" s="1"/>
  <c r="BP52" i="4"/>
  <c r="D52" i="3"/>
  <c r="B54" i="4" s="1"/>
  <c r="BP54" i="4" s="1"/>
  <c r="D53" i="3"/>
  <c r="B55" i="4" s="1"/>
  <c r="V55" i="4" s="1"/>
  <c r="W55" i="4" s="1"/>
  <c r="D54" i="3"/>
  <c r="B56" i="4" s="1"/>
  <c r="BP56" i="4" s="1"/>
  <c r="AW41" i="4"/>
  <c r="AT41" i="4"/>
  <c r="AU41" i="4"/>
  <c r="AV41" i="4"/>
  <c r="AX41" i="4"/>
  <c r="AY41" i="4"/>
  <c r="O41" i="4"/>
  <c r="P41" i="4"/>
  <c r="Q41" i="4"/>
  <c r="R41" i="4"/>
  <c r="S41" i="4"/>
  <c r="T41" i="4"/>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D54" i="4"/>
  <c r="D55" i="4"/>
  <c r="D56" i="4"/>
  <c r="G42" i="6"/>
  <c r="AG36" i="6"/>
  <c r="AI36" i="6"/>
  <c r="AI35" i="6"/>
  <c r="AJ36" i="6"/>
  <c r="AJ35" i="6"/>
  <c r="G7" i="6"/>
  <c r="AI14" i="6"/>
  <c r="AI25" i="6"/>
  <c r="J87" i="1"/>
  <c r="J88" i="1"/>
  <c r="J89" i="1"/>
  <c r="J90" i="1"/>
  <c r="J91" i="1"/>
  <c r="J92" i="1"/>
  <c r="J93" i="1"/>
  <c r="J94" i="1"/>
  <c r="J95" i="1"/>
  <c r="J96" i="1"/>
  <c r="J97" i="1"/>
  <c r="J98" i="1"/>
  <c r="J99" i="1"/>
  <c r="J100" i="1"/>
  <c r="J101" i="1"/>
  <c r="J102" i="1"/>
  <c r="J103" i="1"/>
  <c r="J104" i="1"/>
  <c r="J105" i="1"/>
  <c r="J106" i="1"/>
  <c r="J107" i="1"/>
  <c r="J108" i="1"/>
  <c r="J109" i="1"/>
  <c r="J110" i="1"/>
  <c r="S25" i="4"/>
  <c r="AQ3" i="4"/>
  <c r="H85" i="4"/>
  <c r="AQ84" i="4"/>
  <c r="BD3" i="4"/>
  <c r="AI120" i="4"/>
  <c r="J183" i="1"/>
  <c r="K205" i="1" s="1"/>
  <c r="AI121" i="4"/>
  <c r="U34" i="6"/>
  <c r="Y6" i="6"/>
  <c r="Y7" i="6"/>
  <c r="Y8" i="6" s="1"/>
  <c r="Y9" i="6" s="1"/>
  <c r="Y10" i="6" s="1"/>
  <c r="Y11" i="6" s="1"/>
  <c r="Y12" i="6" s="1"/>
  <c r="Y13" i="6" s="1"/>
  <c r="Y14" i="6" s="1"/>
  <c r="Y15" i="6" s="1"/>
  <c r="Y16" i="6" s="1"/>
  <c r="Y17" i="6" s="1"/>
  <c r="Y18" i="6" s="1"/>
  <c r="Y19" i="6" s="1"/>
  <c r="Y20" i="6" s="1"/>
  <c r="Y21" i="6" s="1"/>
  <c r="Y22" i="6" s="1"/>
  <c r="Y23" i="6" s="1"/>
  <c r="Y24" i="6" s="1"/>
  <c r="Y25" i="6" s="1"/>
  <c r="Y26" i="6" s="1"/>
  <c r="Y27" i="6" s="1"/>
  <c r="Y28" i="6" s="1"/>
  <c r="Y29" i="6" s="1"/>
  <c r="Y30" i="6" s="1"/>
  <c r="Y31" i="6" s="1"/>
  <c r="Y32" i="6" s="1"/>
  <c r="Y33" i="6" s="1"/>
  <c r="Y34" i="6" s="1"/>
  <c r="Y35" i="6" s="1"/>
  <c r="Y36" i="6" s="1"/>
  <c r="Y37" i="6" s="1"/>
  <c r="H58" i="1"/>
  <c r="K193" i="1" s="1"/>
  <c r="BD120" i="4"/>
  <c r="BC120" i="4"/>
  <c r="BD128" i="4"/>
  <c r="BC128" i="4"/>
  <c r="BD121" i="4"/>
  <c r="BC121" i="4"/>
  <c r="BD129" i="4"/>
  <c r="BC129" i="4"/>
  <c r="BK120" i="4"/>
  <c r="BJ120" i="4"/>
  <c r="AX25" i="4"/>
  <c r="BL3" i="4"/>
  <c r="BL41" i="4" s="1"/>
  <c r="BL25" i="4"/>
  <c r="AX85" i="4"/>
  <c r="BL85" i="4"/>
  <c r="BL84" i="4"/>
  <c r="BK121" i="4"/>
  <c r="BJ121" i="4"/>
  <c r="BK122" i="4"/>
  <c r="BJ122" i="4"/>
  <c r="BK123" i="4"/>
  <c r="BJ123" i="4"/>
  <c r="BK124" i="4"/>
  <c r="BJ124" i="4"/>
  <c r="N87" i="16"/>
  <c r="L87" i="16"/>
  <c r="R68" i="16"/>
  <c r="P68" i="16"/>
  <c r="N68" i="16"/>
  <c r="AI122" i="4"/>
  <c r="AI123" i="4"/>
  <c r="AI124" i="4"/>
  <c r="AP3" i="4"/>
  <c r="AP27" i="4" s="1"/>
  <c r="AP52" i="4"/>
  <c r="AG3" i="4"/>
  <c r="AG41" i="4" s="1"/>
  <c r="AG10" i="4"/>
  <c r="AG12" i="4"/>
  <c r="AI3" i="4"/>
  <c r="AI101" i="4" s="1"/>
  <c r="AJ3" i="4"/>
  <c r="AJ41" i="4" s="1"/>
  <c r="AG25" i="4"/>
  <c r="AG26" i="4"/>
  <c r="AF3" i="4"/>
  <c r="AF41" i="4" s="1"/>
  <c r="AG28" i="4"/>
  <c r="AG29" i="4"/>
  <c r="AJ29" i="4"/>
  <c r="AH3" i="4"/>
  <c r="AH41" i="4" s="1"/>
  <c r="AJ34" i="4"/>
  <c r="AG37" i="4"/>
  <c r="AG38" i="4"/>
  <c r="AJ38" i="4"/>
  <c r="AG43" i="4"/>
  <c r="AJ44" i="4"/>
  <c r="AG48" i="4"/>
  <c r="AJ48" i="4"/>
  <c r="AF50" i="4"/>
  <c r="AG51" i="4"/>
  <c r="AG52" i="4"/>
  <c r="BD19" i="4"/>
  <c r="BD122" i="4"/>
  <c r="BD123" i="4"/>
  <c r="BD124" i="4"/>
  <c r="C185" i="1"/>
  <c r="G133" i="1"/>
  <c r="C61" i="1"/>
  <c r="I111" i="1"/>
  <c r="H111" i="1"/>
  <c r="G58" i="1"/>
  <c r="D127" i="1"/>
  <c r="D143" i="1"/>
  <c r="AI37" i="6"/>
  <c r="AI33" i="6"/>
  <c r="AI32" i="6"/>
  <c r="AI31" i="6"/>
  <c r="AI30" i="6"/>
  <c r="AI29" i="6"/>
  <c r="AI28" i="6"/>
  <c r="AI27" i="6"/>
  <c r="AI26" i="6"/>
  <c r="AI24" i="6"/>
  <c r="AI23" i="6"/>
  <c r="AI22" i="6"/>
  <c r="AI21" i="6"/>
  <c r="AI20" i="6"/>
  <c r="AI19" i="6"/>
  <c r="AI18" i="6"/>
  <c r="AI17" i="6"/>
  <c r="AI16" i="6"/>
  <c r="AI15" i="6"/>
  <c r="AI13" i="6"/>
  <c r="AI12" i="6"/>
  <c r="AI11" i="6"/>
  <c r="AI10" i="6"/>
  <c r="AI9" i="6"/>
  <c r="I55" i="4"/>
  <c r="AM3" i="4"/>
  <c r="AM41" i="4" s="1"/>
  <c r="AM56" i="4"/>
  <c r="AG21" i="4"/>
  <c r="AK3" i="4"/>
  <c r="AK41" i="4" s="1"/>
  <c r="AN3" i="4"/>
  <c r="AN108" i="4" s="1"/>
  <c r="AO3" i="4"/>
  <c r="AO41" i="4" s="1"/>
  <c r="AQ11" i="4"/>
  <c r="AR3" i="4"/>
  <c r="AR108" i="4" s="1"/>
  <c r="G2" i="10"/>
  <c r="L87" i="1" s="1"/>
  <c r="G5" i="10"/>
  <c r="L90" i="1" s="1"/>
  <c r="G6" i="10"/>
  <c r="L91" i="1" s="1"/>
  <c r="G18" i="10"/>
  <c r="L103" i="1" s="1"/>
  <c r="G19" i="10"/>
  <c r="L104" i="1" s="1"/>
  <c r="T56" i="6"/>
  <c r="Q51" i="6"/>
  <c r="S50" i="6" s="1"/>
  <c r="S51" i="6" s="1"/>
  <c r="T51" i="6" s="1"/>
  <c r="Q49" i="6"/>
  <c r="D89" i="1"/>
  <c r="D90" i="1"/>
  <c r="D91" i="1"/>
  <c r="D92" i="1"/>
  <c r="D93" i="1"/>
  <c r="D94" i="1"/>
  <c r="D95" i="1"/>
  <c r="D96" i="1"/>
  <c r="D97" i="1"/>
  <c r="D98" i="1"/>
  <c r="D99" i="1"/>
  <c r="D100" i="1"/>
  <c r="D101" i="1"/>
  <c r="D102" i="1"/>
  <c r="D103" i="1"/>
  <c r="D104" i="1"/>
  <c r="D105" i="1"/>
  <c r="D106" i="1"/>
  <c r="D107" i="1"/>
  <c r="D108" i="1"/>
  <c r="D109" i="1"/>
  <c r="D110" i="1"/>
  <c r="D88" i="1"/>
  <c r="S11" i="4"/>
  <c r="A65" i="4"/>
  <c r="A66" i="4"/>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E68" i="4"/>
  <c r="AE69" i="4" s="1"/>
  <c r="AE70" i="4" s="1"/>
  <c r="AE71" i="4" s="1"/>
  <c r="AE72" i="4" s="1"/>
  <c r="AE73" i="4" s="1"/>
  <c r="AE74" i="4" s="1"/>
  <c r="AE75" i="4" s="1"/>
  <c r="AE76" i="4" s="1"/>
  <c r="AE77" i="4" s="1"/>
  <c r="AE78" i="4" s="1"/>
  <c r="AE79" i="4" s="1"/>
  <c r="AE80" i="4" s="1"/>
  <c r="AE81" i="4" s="1"/>
  <c r="AE82" i="4" s="1"/>
  <c r="AE83" i="4" s="1"/>
  <c r="AE84" i="4" s="1"/>
  <c r="AE85" i="4" s="1"/>
  <c r="AE86" i="4" s="1"/>
  <c r="AE87" i="4" s="1"/>
  <c r="AE88" i="4" s="1"/>
  <c r="AE89" i="4" s="1"/>
  <c r="AE90" i="4" s="1"/>
  <c r="AE91" i="4" s="1"/>
  <c r="AE92" i="4" s="1"/>
  <c r="AE93" i="4" s="1"/>
  <c r="AE94" i="4" s="1"/>
  <c r="AE95" i="4" s="1"/>
  <c r="AE96" i="4" s="1"/>
  <c r="AE97" i="4" s="1"/>
  <c r="AE98" i="4" s="1"/>
  <c r="AE99" i="4" s="1"/>
  <c r="AE100" i="4" s="1"/>
  <c r="AE101" i="4" s="1"/>
  <c r="AE102" i="4" s="1"/>
  <c r="AE103" i="4" s="1"/>
  <c r="AE104" i="4" s="1"/>
  <c r="AE105" i="4" s="1"/>
  <c r="AE106" i="4" s="1"/>
  <c r="AE107" i="4" s="1"/>
  <c r="AE108" i="4" s="1"/>
  <c r="AE109" i="4" s="1"/>
  <c r="AE110" i="4" s="1"/>
  <c r="AE111" i="4" s="1"/>
  <c r="AE112" i="4" s="1"/>
  <c r="AE113" i="4" s="1"/>
  <c r="AE114" i="4" s="1"/>
  <c r="AE115" i="4" s="1"/>
  <c r="AE116" i="4" s="1"/>
  <c r="BP2" i="4"/>
  <c r="BP5" i="4"/>
  <c r="BP6" i="4"/>
  <c r="BP15" i="4"/>
  <c r="BP20" i="4"/>
  <c r="BP31" i="4"/>
  <c r="BP42" i="4"/>
  <c r="BP53" i="4"/>
  <c r="BS7" i="4"/>
  <c r="BS8" i="4" s="1"/>
  <c r="BS9" i="4" s="1"/>
  <c r="BS10" i="4" s="1"/>
  <c r="BS11" i="4" s="1"/>
  <c r="BS12" i="4" s="1"/>
  <c r="BS13" i="4" s="1"/>
  <c r="BS14" i="4" s="1"/>
  <c r="BS15" i="4" s="1"/>
  <c r="BS16" i="4" s="1"/>
  <c r="V19" i="6"/>
  <c r="V7" i="6"/>
  <c r="V8" i="6"/>
  <c r="V9" i="6"/>
  <c r="V10" i="6"/>
  <c r="V11" i="6"/>
  <c r="V12" i="6"/>
  <c r="V13" i="6"/>
  <c r="V14" i="6"/>
  <c r="V15" i="6"/>
  <c r="V16" i="6"/>
  <c r="V17" i="6"/>
  <c r="V18" i="6"/>
  <c r="V20" i="6"/>
  <c r="V21" i="6"/>
  <c r="V22" i="6"/>
  <c r="V23" i="6"/>
  <c r="V24" i="6"/>
  <c r="V25" i="6"/>
  <c r="V26" i="6"/>
  <c r="V27" i="6"/>
  <c r="V28" i="6"/>
  <c r="V29" i="6"/>
  <c r="V30" i="6"/>
  <c r="V31" i="6"/>
  <c r="V32" i="6"/>
  <c r="V33" i="6"/>
  <c r="V34" i="6"/>
  <c r="V35" i="6"/>
  <c r="V36" i="6"/>
  <c r="V37" i="6"/>
  <c r="V6" i="6"/>
  <c r="V5" i="6"/>
  <c r="W6" i="6"/>
  <c r="W7" i="6"/>
  <c r="W8" i="6"/>
  <c r="W9" i="6"/>
  <c r="W10" i="6"/>
  <c r="W11" i="6"/>
  <c r="W12" i="6"/>
  <c r="W13" i="6"/>
  <c r="W14" i="6"/>
  <c r="W15" i="6"/>
  <c r="W16" i="6"/>
  <c r="W17" i="6"/>
  <c r="W18" i="6"/>
  <c r="W19" i="6"/>
  <c r="W20" i="6"/>
  <c r="W21" i="6"/>
  <c r="W22" i="6"/>
  <c r="W23" i="6"/>
  <c r="W24" i="6"/>
  <c r="W25" i="6"/>
  <c r="W26" i="6"/>
  <c r="W27" i="6"/>
  <c r="W28" i="6"/>
  <c r="W29" i="6"/>
  <c r="W30" i="6"/>
  <c r="W31" i="6"/>
  <c r="W32" i="6"/>
  <c r="W33" i="6"/>
  <c r="W34" i="6"/>
  <c r="W35" i="6"/>
  <c r="W36" i="6"/>
  <c r="W37" i="6"/>
  <c r="V2" i="6"/>
  <c r="C139" i="1"/>
  <c r="U139" i="1"/>
  <c r="D87" i="1"/>
  <c r="G1" i="10"/>
  <c r="AB60" i="3"/>
  <c r="AB59" i="3"/>
  <c r="AB58" i="3"/>
  <c r="AB57" i="3"/>
  <c r="AB56" i="3"/>
  <c r="C65" i="6"/>
  <c r="I34" i="6"/>
  <c r="BL135" i="4"/>
  <c r="BE135" i="4"/>
  <c r="AQ135" i="4"/>
  <c r="AJ135" i="4"/>
  <c r="BD132" i="4"/>
  <c r="BC132" i="4"/>
  <c r="AI132" i="4"/>
  <c r="AH132" i="4"/>
  <c r="AG132" i="4"/>
  <c r="BB132" i="4" s="1"/>
  <c r="BD131" i="4"/>
  <c r="BC131" i="4"/>
  <c r="AN131" i="4"/>
  <c r="BI131" i="4" s="1"/>
  <c r="AI131" i="4"/>
  <c r="AH131" i="4"/>
  <c r="AG131" i="4"/>
  <c r="BB131" i="4" s="1"/>
  <c r="BD130" i="4"/>
  <c r="BC130" i="4"/>
  <c r="AI130" i="4"/>
  <c r="AH130" i="4"/>
  <c r="AG130" i="4"/>
  <c r="BB130" i="4" s="1"/>
  <c r="AN129" i="4"/>
  <c r="BI129" i="4" s="1"/>
  <c r="AI129" i="4"/>
  <c r="AH129" i="4"/>
  <c r="AG129" i="4"/>
  <c r="BB129" i="4" s="1"/>
  <c r="AI128" i="4"/>
  <c r="AH128" i="4"/>
  <c r="AG128" i="4"/>
  <c r="BB128" i="4" s="1"/>
  <c r="BC124" i="4"/>
  <c r="AG124" i="4"/>
  <c r="AG141" i="4" s="1"/>
  <c r="BC123" i="4"/>
  <c r="AG123" i="4"/>
  <c r="AG140" i="4" s="1"/>
  <c r="BC122" i="4"/>
  <c r="AG122" i="4"/>
  <c r="BB122" i="4" s="1"/>
  <c r="BB139" i="4" s="1"/>
  <c r="AG121" i="4"/>
  <c r="AG138" i="4" s="1"/>
  <c r="BK3" i="4"/>
  <c r="BK24" i="4" s="1"/>
  <c r="C120" i="4"/>
  <c r="M116" i="4"/>
  <c r="AV116" i="4"/>
  <c r="L116" i="4"/>
  <c r="AU116" i="4" s="1"/>
  <c r="K116" i="4"/>
  <c r="AT116" i="4"/>
  <c r="H116" i="4"/>
  <c r="G116" i="4"/>
  <c r="P116" i="4" s="1"/>
  <c r="F116" i="4"/>
  <c r="O116" i="4" s="1"/>
  <c r="B116" i="4"/>
  <c r="AN116" i="4" s="1"/>
  <c r="M115" i="4"/>
  <c r="AV115" i="4"/>
  <c r="L115" i="4"/>
  <c r="AU115" i="4" s="1"/>
  <c r="K115" i="4"/>
  <c r="H115" i="4"/>
  <c r="G115" i="4"/>
  <c r="P115" i="4" s="1"/>
  <c r="F115" i="4"/>
  <c r="B115" i="4"/>
  <c r="M114" i="4"/>
  <c r="AV114" i="4" s="1"/>
  <c r="L114" i="4"/>
  <c r="AU114" i="4"/>
  <c r="K114" i="4"/>
  <c r="AT114" i="4" s="1"/>
  <c r="H114" i="4"/>
  <c r="G114" i="4"/>
  <c r="P114" i="4" s="1"/>
  <c r="F114" i="4"/>
  <c r="AY112" i="4"/>
  <c r="AX112" i="4"/>
  <c r="AW112" i="4"/>
  <c r="AV112" i="4"/>
  <c r="AU112" i="4"/>
  <c r="AT112" i="4"/>
  <c r="O112" i="4"/>
  <c r="H112" i="4"/>
  <c r="AY111" i="4"/>
  <c r="AX111" i="4"/>
  <c r="AW111" i="4"/>
  <c r="AV111" i="4"/>
  <c r="AU111" i="4"/>
  <c r="AT111" i="4"/>
  <c r="O111" i="4"/>
  <c r="H111" i="4"/>
  <c r="AY110" i="4"/>
  <c r="AX110" i="4"/>
  <c r="AW110" i="4"/>
  <c r="AV110" i="4"/>
  <c r="AU110" i="4"/>
  <c r="AT110" i="4"/>
  <c r="O110" i="4"/>
  <c r="H110" i="4"/>
  <c r="AY109" i="4"/>
  <c r="AX109" i="4"/>
  <c r="AW109" i="4"/>
  <c r="AV109" i="4"/>
  <c r="AU109" i="4"/>
  <c r="AT109" i="4"/>
  <c r="O109" i="4"/>
  <c r="H109" i="4"/>
  <c r="AY108" i="4"/>
  <c r="AX108" i="4"/>
  <c r="AW108" i="4"/>
  <c r="AV108" i="4"/>
  <c r="AU108" i="4"/>
  <c r="AT108" i="4"/>
  <c r="O108" i="4"/>
  <c r="H108" i="4"/>
  <c r="AY107" i="4"/>
  <c r="AX107" i="4"/>
  <c r="AW107" i="4"/>
  <c r="AV107" i="4"/>
  <c r="AU107" i="4"/>
  <c r="AT107" i="4"/>
  <c r="O107" i="4"/>
  <c r="H107" i="4"/>
  <c r="AY106" i="4"/>
  <c r="AX106" i="4"/>
  <c r="AW106" i="4"/>
  <c r="AV106" i="4"/>
  <c r="AU106" i="4"/>
  <c r="AT106" i="4"/>
  <c r="O106" i="4"/>
  <c r="H106" i="4"/>
  <c r="AY105" i="4"/>
  <c r="AX105" i="4"/>
  <c r="AW105" i="4"/>
  <c r="AV105" i="4"/>
  <c r="AU105" i="4"/>
  <c r="AT105" i="4"/>
  <c r="O105" i="4"/>
  <c r="H105" i="4"/>
  <c r="AY104" i="4"/>
  <c r="AX104" i="4"/>
  <c r="AW104" i="4"/>
  <c r="AV104" i="4"/>
  <c r="AU104" i="4"/>
  <c r="AT104" i="4"/>
  <c r="O104" i="4"/>
  <c r="H104" i="4"/>
  <c r="AY103" i="4"/>
  <c r="AX103" i="4"/>
  <c r="AW103" i="4"/>
  <c r="AV103" i="4"/>
  <c r="AU103" i="4"/>
  <c r="AT103" i="4"/>
  <c r="O103" i="4"/>
  <c r="H103" i="4"/>
  <c r="AY100" i="4"/>
  <c r="AX100" i="4"/>
  <c r="AW100" i="4"/>
  <c r="AV100" i="4"/>
  <c r="AU100" i="4"/>
  <c r="AT100" i="4"/>
  <c r="O100" i="4"/>
  <c r="H100" i="4"/>
  <c r="AY99" i="4"/>
  <c r="AX99" i="4"/>
  <c r="AW99" i="4"/>
  <c r="AV99" i="4"/>
  <c r="AU99" i="4"/>
  <c r="AT99" i="4"/>
  <c r="O99" i="4"/>
  <c r="H99" i="4"/>
  <c r="AY98" i="4"/>
  <c r="AX98" i="4"/>
  <c r="AW98" i="4"/>
  <c r="AV98" i="4"/>
  <c r="AU98" i="4"/>
  <c r="AT98" i="4"/>
  <c r="O98" i="4"/>
  <c r="H98" i="4"/>
  <c r="AY97" i="4"/>
  <c r="AX97" i="4"/>
  <c r="AW97" i="4"/>
  <c r="AV97" i="4"/>
  <c r="AU97" i="4"/>
  <c r="AT97" i="4"/>
  <c r="O97" i="4"/>
  <c r="H97" i="4"/>
  <c r="AY96" i="4"/>
  <c r="AX96" i="4"/>
  <c r="AW96" i="4"/>
  <c r="AV96" i="4"/>
  <c r="AU96" i="4"/>
  <c r="AT96" i="4"/>
  <c r="O96" i="4"/>
  <c r="H96" i="4"/>
  <c r="AY95" i="4"/>
  <c r="AX95" i="4"/>
  <c r="AW95" i="4"/>
  <c r="AV95" i="4"/>
  <c r="AU95" i="4"/>
  <c r="AT95" i="4"/>
  <c r="O95" i="4"/>
  <c r="H95" i="4"/>
  <c r="AY94" i="4"/>
  <c r="AX94" i="4"/>
  <c r="AW94" i="4"/>
  <c r="AV94" i="4"/>
  <c r="AU94" i="4"/>
  <c r="AT94" i="4"/>
  <c r="O94" i="4"/>
  <c r="H94" i="4"/>
  <c r="AY93" i="4"/>
  <c r="AX93" i="4"/>
  <c r="AW93" i="4"/>
  <c r="AV93" i="4"/>
  <c r="AU93" i="4"/>
  <c r="AT93" i="4"/>
  <c r="O93" i="4"/>
  <c r="H93" i="4"/>
  <c r="AY92" i="4"/>
  <c r="AX92" i="4"/>
  <c r="AW92" i="4"/>
  <c r="AV92" i="4"/>
  <c r="AU92" i="4"/>
  <c r="AT92" i="4"/>
  <c r="O92" i="4"/>
  <c r="H92" i="4"/>
  <c r="AY90" i="4"/>
  <c r="AX90" i="4"/>
  <c r="AW90" i="4"/>
  <c r="AV90" i="4"/>
  <c r="AU90" i="4"/>
  <c r="AT90" i="4"/>
  <c r="O90" i="4"/>
  <c r="H90" i="4"/>
  <c r="AY89" i="4"/>
  <c r="AX89" i="4"/>
  <c r="AW89" i="4"/>
  <c r="AV89" i="4"/>
  <c r="AU89" i="4"/>
  <c r="AT89" i="4"/>
  <c r="O89" i="4"/>
  <c r="H89" i="4"/>
  <c r="AY88" i="4"/>
  <c r="AX88" i="4"/>
  <c r="AW88" i="4"/>
  <c r="AV88" i="4"/>
  <c r="AU88" i="4"/>
  <c r="AT88" i="4"/>
  <c r="O88" i="4"/>
  <c r="H88" i="4"/>
  <c r="AY87" i="4"/>
  <c r="AX87" i="4"/>
  <c r="AW87" i="4"/>
  <c r="AV87" i="4"/>
  <c r="AU87" i="4"/>
  <c r="AT87" i="4"/>
  <c r="O87" i="4"/>
  <c r="H87" i="4"/>
  <c r="AY86" i="4"/>
  <c r="AX86" i="4"/>
  <c r="AW86" i="4"/>
  <c r="AV86" i="4"/>
  <c r="AU86" i="4"/>
  <c r="AT86" i="4"/>
  <c r="O86" i="4"/>
  <c r="H86" i="4"/>
  <c r="AY85" i="4"/>
  <c r="AW85" i="4"/>
  <c r="AV85" i="4"/>
  <c r="AU85" i="4"/>
  <c r="AT85" i="4"/>
  <c r="O85" i="4"/>
  <c r="AY84" i="4"/>
  <c r="AX84" i="4"/>
  <c r="AW84" i="4"/>
  <c r="AV84" i="4"/>
  <c r="AU84" i="4"/>
  <c r="AT84" i="4"/>
  <c r="O84" i="4"/>
  <c r="H84" i="4"/>
  <c r="AY83" i="4"/>
  <c r="AX83" i="4"/>
  <c r="AW83" i="4"/>
  <c r="AV83" i="4"/>
  <c r="AU83" i="4"/>
  <c r="AT83" i="4"/>
  <c r="O83" i="4"/>
  <c r="H83" i="4"/>
  <c r="AY82" i="4"/>
  <c r="AX82" i="4"/>
  <c r="AW82" i="4"/>
  <c r="AV82" i="4"/>
  <c r="AU82" i="4"/>
  <c r="AT82" i="4"/>
  <c r="O82" i="4"/>
  <c r="H82" i="4"/>
  <c r="AY81" i="4"/>
  <c r="AX81" i="4"/>
  <c r="AW81" i="4"/>
  <c r="AV81" i="4"/>
  <c r="AU81" i="4"/>
  <c r="AT81" i="4"/>
  <c r="O81" i="4"/>
  <c r="H81" i="4"/>
  <c r="AY79" i="4"/>
  <c r="AX79" i="4"/>
  <c r="AW79" i="4"/>
  <c r="AV79" i="4"/>
  <c r="AU79" i="4"/>
  <c r="AT79" i="4"/>
  <c r="O79" i="4"/>
  <c r="H79" i="4"/>
  <c r="AY78" i="4"/>
  <c r="AX78" i="4"/>
  <c r="AW78" i="4"/>
  <c r="AV78" i="4"/>
  <c r="AU78" i="4"/>
  <c r="AT78" i="4"/>
  <c r="O78" i="4"/>
  <c r="H78" i="4"/>
  <c r="AY77" i="4"/>
  <c r="AX77" i="4"/>
  <c r="AW77" i="4"/>
  <c r="AV77" i="4"/>
  <c r="AU77" i="4"/>
  <c r="AT77" i="4"/>
  <c r="O77" i="4"/>
  <c r="H77" i="4"/>
  <c r="AY76" i="4"/>
  <c r="AX76" i="4"/>
  <c r="AW76" i="4"/>
  <c r="AV76" i="4"/>
  <c r="AU76" i="4"/>
  <c r="AT76" i="4"/>
  <c r="O76" i="4"/>
  <c r="H76" i="4"/>
  <c r="AY74" i="4"/>
  <c r="AX74" i="4"/>
  <c r="AW74" i="4"/>
  <c r="AV74" i="4"/>
  <c r="AU74" i="4"/>
  <c r="AT74" i="4"/>
  <c r="O74" i="4"/>
  <c r="H74" i="4"/>
  <c r="AY73" i="4"/>
  <c r="AX73" i="4"/>
  <c r="AW73" i="4"/>
  <c r="AV73" i="4"/>
  <c r="AU73" i="4"/>
  <c r="AT73" i="4"/>
  <c r="O73" i="4"/>
  <c r="H73" i="4"/>
  <c r="AY72" i="4"/>
  <c r="AX72" i="4"/>
  <c r="AW72" i="4"/>
  <c r="AV72" i="4"/>
  <c r="AU72" i="4"/>
  <c r="AT72" i="4"/>
  <c r="O72" i="4"/>
  <c r="H72" i="4"/>
  <c r="AY71" i="4"/>
  <c r="AX71" i="4"/>
  <c r="AW71" i="4"/>
  <c r="AV71" i="4"/>
  <c r="AU71" i="4"/>
  <c r="AT71" i="4"/>
  <c r="O71" i="4"/>
  <c r="H71" i="4"/>
  <c r="AY70" i="4"/>
  <c r="AX70" i="4"/>
  <c r="AW70" i="4"/>
  <c r="AV70" i="4"/>
  <c r="AU70" i="4"/>
  <c r="AT70" i="4"/>
  <c r="O70" i="4"/>
  <c r="H70" i="4"/>
  <c r="AY69" i="4"/>
  <c r="AX69" i="4"/>
  <c r="AW69" i="4"/>
  <c r="AV69" i="4"/>
  <c r="AU69" i="4"/>
  <c r="AT69" i="4"/>
  <c r="O69" i="4"/>
  <c r="H69" i="4"/>
  <c r="AY68" i="4"/>
  <c r="AX68" i="4"/>
  <c r="AW68" i="4"/>
  <c r="AV68" i="4"/>
  <c r="AU68" i="4"/>
  <c r="AT68" i="4"/>
  <c r="O68" i="4"/>
  <c r="H68" i="4"/>
  <c r="AY67" i="4"/>
  <c r="AX67" i="4"/>
  <c r="AW67" i="4"/>
  <c r="AV67" i="4"/>
  <c r="AU67" i="4"/>
  <c r="AT67" i="4"/>
  <c r="O67" i="4"/>
  <c r="H67" i="4"/>
  <c r="BM63" i="4"/>
  <c r="BL63" i="4"/>
  <c r="BK63" i="4"/>
  <c r="BJ63" i="4"/>
  <c r="BI63" i="4"/>
  <c r="BH63" i="4"/>
  <c r="BF63" i="4"/>
  <c r="BE63" i="4"/>
  <c r="BD63" i="4"/>
  <c r="BC63" i="4"/>
  <c r="BB63" i="4"/>
  <c r="BA63" i="4"/>
  <c r="AR63" i="4"/>
  <c r="AQ63" i="4"/>
  <c r="AP63" i="4"/>
  <c r="AO63" i="4"/>
  <c r="AN63" i="4"/>
  <c r="AM63" i="4"/>
  <c r="AK63" i="4"/>
  <c r="AJ63" i="4"/>
  <c r="AI63" i="4"/>
  <c r="AH63" i="4"/>
  <c r="AG63" i="4"/>
  <c r="AF63" i="4"/>
  <c r="M56" i="4"/>
  <c r="L56" i="4"/>
  <c r="K56" i="4"/>
  <c r="AX56" i="4" s="1"/>
  <c r="J56" i="4"/>
  <c r="I56" i="4"/>
  <c r="H56" i="4"/>
  <c r="T56" i="4" s="1"/>
  <c r="F56" i="4"/>
  <c r="G56" i="4"/>
  <c r="E56" i="4"/>
  <c r="M55" i="4"/>
  <c r="J55" i="4"/>
  <c r="L55" i="4"/>
  <c r="K55" i="4"/>
  <c r="H55" i="4"/>
  <c r="S55" i="4" s="1"/>
  <c r="G55" i="4"/>
  <c r="R55" i="4" s="1"/>
  <c r="F55" i="4"/>
  <c r="E55" i="4"/>
  <c r="M54" i="4"/>
  <c r="AY54" i="4" s="1"/>
  <c r="L54" i="4"/>
  <c r="K54" i="4"/>
  <c r="J54" i="4"/>
  <c r="AU54" i="4" s="1"/>
  <c r="I54" i="4"/>
  <c r="H54" i="4"/>
  <c r="G54" i="4"/>
  <c r="E54" i="4"/>
  <c r="F54" i="4"/>
  <c r="S54" i="4" s="1"/>
  <c r="AY52" i="4"/>
  <c r="AX52" i="4"/>
  <c r="AW52" i="4"/>
  <c r="AV52" i="4"/>
  <c r="AU52" i="4"/>
  <c r="AT52" i="4"/>
  <c r="T52" i="4"/>
  <c r="S52" i="4"/>
  <c r="R52" i="4"/>
  <c r="Q52" i="4"/>
  <c r="P52" i="4"/>
  <c r="O52" i="4"/>
  <c r="AY51" i="4"/>
  <c r="AX51" i="4"/>
  <c r="AW51" i="4"/>
  <c r="AV51" i="4"/>
  <c r="AU51" i="4"/>
  <c r="AT51" i="4"/>
  <c r="T51" i="4"/>
  <c r="S51" i="4"/>
  <c r="R51" i="4"/>
  <c r="Q51" i="4"/>
  <c r="P51" i="4"/>
  <c r="O51" i="4"/>
  <c r="AY50" i="4"/>
  <c r="AX50" i="4"/>
  <c r="AW50" i="4"/>
  <c r="AV50" i="4"/>
  <c r="AU50" i="4"/>
  <c r="AT50" i="4"/>
  <c r="T50" i="4"/>
  <c r="S50" i="4"/>
  <c r="R50" i="4"/>
  <c r="Q50" i="4"/>
  <c r="P50" i="4"/>
  <c r="O50" i="4"/>
  <c r="AY49" i="4"/>
  <c r="AX49" i="4"/>
  <c r="AW49" i="4"/>
  <c r="AV49" i="4"/>
  <c r="AU49" i="4"/>
  <c r="AT49" i="4"/>
  <c r="T49" i="4"/>
  <c r="S49" i="4"/>
  <c r="R49" i="4"/>
  <c r="Q49" i="4"/>
  <c r="P49" i="4"/>
  <c r="O49" i="4"/>
  <c r="AY48" i="4"/>
  <c r="AX48" i="4"/>
  <c r="AW48" i="4"/>
  <c r="AV48" i="4"/>
  <c r="AU48" i="4"/>
  <c r="AT48" i="4"/>
  <c r="T48" i="4"/>
  <c r="S48" i="4"/>
  <c r="R48" i="4"/>
  <c r="Q48" i="4"/>
  <c r="P48" i="4"/>
  <c r="O48" i="4"/>
  <c r="AY47" i="4"/>
  <c r="AX47" i="4"/>
  <c r="AW47" i="4"/>
  <c r="AV47" i="4"/>
  <c r="AU47" i="4"/>
  <c r="AT47" i="4"/>
  <c r="T47" i="4"/>
  <c r="S47" i="4"/>
  <c r="R47" i="4"/>
  <c r="Q47" i="4"/>
  <c r="P47" i="4"/>
  <c r="O47" i="4"/>
  <c r="AY46" i="4"/>
  <c r="AX46" i="4"/>
  <c r="AW46" i="4"/>
  <c r="AV46" i="4"/>
  <c r="AU46" i="4"/>
  <c r="AT46" i="4"/>
  <c r="T46" i="4"/>
  <c r="S46" i="4"/>
  <c r="R46" i="4"/>
  <c r="Q46" i="4"/>
  <c r="P46" i="4"/>
  <c r="O46" i="4"/>
  <c r="AY45" i="4"/>
  <c r="AX45" i="4"/>
  <c r="AW45" i="4"/>
  <c r="AV45" i="4"/>
  <c r="AU45" i="4"/>
  <c r="AT45" i="4"/>
  <c r="T45" i="4"/>
  <c r="S45" i="4"/>
  <c r="R45" i="4"/>
  <c r="Q45" i="4"/>
  <c r="P45" i="4"/>
  <c r="O45" i="4"/>
  <c r="AY44" i="4"/>
  <c r="AX44" i="4"/>
  <c r="AW44" i="4"/>
  <c r="AV44" i="4"/>
  <c r="AU44" i="4"/>
  <c r="AT44" i="4"/>
  <c r="T44" i="4"/>
  <c r="S44" i="4"/>
  <c r="R44" i="4"/>
  <c r="Q44" i="4"/>
  <c r="P44" i="4"/>
  <c r="O44" i="4"/>
  <c r="AY43" i="4"/>
  <c r="AX43" i="4"/>
  <c r="AW43" i="4"/>
  <c r="AV43" i="4"/>
  <c r="AU43" i="4"/>
  <c r="AT43" i="4"/>
  <c r="T43" i="4"/>
  <c r="S43" i="4"/>
  <c r="R43" i="4"/>
  <c r="Q43" i="4"/>
  <c r="P43" i="4"/>
  <c r="O43" i="4"/>
  <c r="AY40" i="4"/>
  <c r="AX40" i="4"/>
  <c r="AW40" i="4"/>
  <c r="AV40" i="4"/>
  <c r="AU40" i="4"/>
  <c r="AT40" i="4"/>
  <c r="T40" i="4"/>
  <c r="S40" i="4"/>
  <c r="R40" i="4"/>
  <c r="Q40" i="4"/>
  <c r="P40" i="4"/>
  <c r="O40" i="4"/>
  <c r="AY39" i="4"/>
  <c r="AX39" i="4"/>
  <c r="AW39" i="4"/>
  <c r="AV39" i="4"/>
  <c r="AU39" i="4"/>
  <c r="AT39" i="4"/>
  <c r="T39" i="4"/>
  <c r="S39" i="4"/>
  <c r="R39" i="4"/>
  <c r="Q39" i="4"/>
  <c r="P39" i="4"/>
  <c r="O39" i="4"/>
  <c r="AY38" i="4"/>
  <c r="AX38" i="4"/>
  <c r="AW38" i="4"/>
  <c r="AV38" i="4"/>
  <c r="AU38" i="4"/>
  <c r="AT38" i="4"/>
  <c r="T38" i="4"/>
  <c r="S38" i="4"/>
  <c r="R38" i="4"/>
  <c r="Q38" i="4"/>
  <c r="P38" i="4"/>
  <c r="O38" i="4"/>
  <c r="AY37" i="4"/>
  <c r="AX37" i="4"/>
  <c r="AW37" i="4"/>
  <c r="AV37" i="4"/>
  <c r="AU37" i="4"/>
  <c r="AT37" i="4"/>
  <c r="T37" i="4"/>
  <c r="S37" i="4"/>
  <c r="R37" i="4"/>
  <c r="Q37" i="4"/>
  <c r="P37" i="4"/>
  <c r="O37" i="4"/>
  <c r="AY36" i="4"/>
  <c r="AX36" i="4"/>
  <c r="AW36" i="4"/>
  <c r="AV36" i="4"/>
  <c r="AU36" i="4"/>
  <c r="AT36" i="4"/>
  <c r="T36" i="4"/>
  <c r="S36" i="4"/>
  <c r="R36" i="4"/>
  <c r="Q36" i="4"/>
  <c r="P36" i="4"/>
  <c r="O36" i="4"/>
  <c r="AY35" i="4"/>
  <c r="AX35" i="4"/>
  <c r="AW35" i="4"/>
  <c r="AV35" i="4"/>
  <c r="AU35" i="4"/>
  <c r="AT35" i="4"/>
  <c r="T35" i="4"/>
  <c r="S35" i="4"/>
  <c r="R35" i="4"/>
  <c r="Q35" i="4"/>
  <c r="P35" i="4"/>
  <c r="O35" i="4"/>
  <c r="AY34" i="4"/>
  <c r="AX34" i="4"/>
  <c r="AW34" i="4"/>
  <c r="AV34" i="4"/>
  <c r="AU34" i="4"/>
  <c r="AT34" i="4"/>
  <c r="T34" i="4"/>
  <c r="S34" i="4"/>
  <c r="R34" i="4"/>
  <c r="Q34" i="4"/>
  <c r="P34" i="4"/>
  <c r="O34" i="4"/>
  <c r="AY33" i="4"/>
  <c r="AX33" i="4"/>
  <c r="AW33" i="4"/>
  <c r="AV33" i="4"/>
  <c r="AU33" i="4"/>
  <c r="AT33" i="4"/>
  <c r="T33" i="4"/>
  <c r="S33" i="4"/>
  <c r="R33" i="4"/>
  <c r="Q33" i="4"/>
  <c r="P33" i="4"/>
  <c r="O33" i="4"/>
  <c r="AY32" i="4"/>
  <c r="AX32" i="4"/>
  <c r="AW32" i="4"/>
  <c r="AV32" i="4"/>
  <c r="AU32" i="4"/>
  <c r="AT32" i="4"/>
  <c r="T32" i="4"/>
  <c r="S32" i="4"/>
  <c r="R32" i="4"/>
  <c r="Q32" i="4"/>
  <c r="P32" i="4"/>
  <c r="O32" i="4"/>
  <c r="AY30" i="4"/>
  <c r="AX30" i="4"/>
  <c r="AW30" i="4"/>
  <c r="AV30" i="4"/>
  <c r="AU30" i="4"/>
  <c r="AT30" i="4"/>
  <c r="T30" i="4"/>
  <c r="S30" i="4"/>
  <c r="R30" i="4"/>
  <c r="Q30" i="4"/>
  <c r="P30" i="4"/>
  <c r="O30" i="4"/>
  <c r="AY29" i="4"/>
  <c r="AX29" i="4"/>
  <c r="AW29" i="4"/>
  <c r="AV29" i="4"/>
  <c r="AU29" i="4"/>
  <c r="AT29" i="4"/>
  <c r="T29" i="4"/>
  <c r="S29" i="4"/>
  <c r="R29" i="4"/>
  <c r="Q29" i="4"/>
  <c r="P29" i="4"/>
  <c r="O29" i="4"/>
  <c r="AY28" i="4"/>
  <c r="AX28" i="4"/>
  <c r="AW28" i="4"/>
  <c r="AV28" i="4"/>
  <c r="AU28" i="4"/>
  <c r="AT28" i="4"/>
  <c r="T28" i="4"/>
  <c r="S28" i="4"/>
  <c r="R28" i="4"/>
  <c r="Q28" i="4"/>
  <c r="P28" i="4"/>
  <c r="O28" i="4"/>
  <c r="AY27" i="4"/>
  <c r="AX27" i="4"/>
  <c r="AW27" i="4"/>
  <c r="AV27" i="4"/>
  <c r="AU27" i="4"/>
  <c r="AT27" i="4"/>
  <c r="T27" i="4"/>
  <c r="S27" i="4"/>
  <c r="R27" i="4"/>
  <c r="Q27" i="4"/>
  <c r="P27" i="4"/>
  <c r="O27" i="4"/>
  <c r="AY26" i="4"/>
  <c r="AX26" i="4"/>
  <c r="AW26" i="4"/>
  <c r="AV26" i="4"/>
  <c r="AU26" i="4"/>
  <c r="AT26" i="4"/>
  <c r="T26" i="4"/>
  <c r="S26" i="4"/>
  <c r="R26" i="4"/>
  <c r="Q26" i="4"/>
  <c r="P26" i="4"/>
  <c r="O26" i="4"/>
  <c r="AY25" i="4"/>
  <c r="AW25" i="4"/>
  <c r="AV25" i="4"/>
  <c r="AU25" i="4"/>
  <c r="AT25" i="4"/>
  <c r="R25" i="4"/>
  <c r="Q25" i="4"/>
  <c r="P25" i="4"/>
  <c r="O25" i="4"/>
  <c r="AY24" i="4"/>
  <c r="AX24" i="4"/>
  <c r="AW24" i="4"/>
  <c r="AV24" i="4"/>
  <c r="AU24" i="4"/>
  <c r="AT24" i="4"/>
  <c r="T24" i="4"/>
  <c r="S24" i="4"/>
  <c r="R24" i="4"/>
  <c r="Q24" i="4"/>
  <c r="P24" i="4"/>
  <c r="O24" i="4"/>
  <c r="AY23" i="4"/>
  <c r="AX23" i="4"/>
  <c r="AW23" i="4"/>
  <c r="AV23" i="4"/>
  <c r="AU23" i="4"/>
  <c r="AT23" i="4"/>
  <c r="T23" i="4"/>
  <c r="S23" i="4"/>
  <c r="R23" i="4"/>
  <c r="Q23" i="4"/>
  <c r="P23" i="4"/>
  <c r="O23" i="4"/>
  <c r="AY22" i="4"/>
  <c r="AX22" i="4"/>
  <c r="AW22" i="4"/>
  <c r="AV22" i="4"/>
  <c r="AU22" i="4"/>
  <c r="AT22" i="4"/>
  <c r="T22" i="4"/>
  <c r="S22" i="4"/>
  <c r="R22" i="4"/>
  <c r="Q22" i="4"/>
  <c r="P22" i="4"/>
  <c r="O22" i="4"/>
  <c r="AY21" i="4"/>
  <c r="AX21" i="4"/>
  <c r="AW21" i="4"/>
  <c r="AV21" i="4"/>
  <c r="AU21" i="4"/>
  <c r="AT21" i="4"/>
  <c r="T21" i="4"/>
  <c r="S21" i="4"/>
  <c r="R21" i="4"/>
  <c r="Q21" i="4"/>
  <c r="P21" i="4"/>
  <c r="O21" i="4"/>
  <c r="AY19" i="4"/>
  <c r="AX19" i="4"/>
  <c r="AW19" i="4"/>
  <c r="AV19" i="4"/>
  <c r="AU19" i="4"/>
  <c r="AT19" i="4"/>
  <c r="T19" i="4"/>
  <c r="S19" i="4"/>
  <c r="R19" i="4"/>
  <c r="Q19" i="4"/>
  <c r="P19" i="4"/>
  <c r="O19" i="4"/>
  <c r="AY18" i="4"/>
  <c r="AX18" i="4"/>
  <c r="AW18" i="4"/>
  <c r="AV18" i="4"/>
  <c r="AU18" i="4"/>
  <c r="AT18" i="4"/>
  <c r="T18" i="4"/>
  <c r="S18" i="4"/>
  <c r="R18" i="4"/>
  <c r="Q18" i="4"/>
  <c r="P18" i="4"/>
  <c r="O18" i="4"/>
  <c r="AY17" i="4"/>
  <c r="AX17" i="4"/>
  <c r="AW17" i="4"/>
  <c r="AV17" i="4"/>
  <c r="AU17" i="4"/>
  <c r="AT17" i="4"/>
  <c r="T17" i="4"/>
  <c r="S17" i="4"/>
  <c r="R17" i="4"/>
  <c r="Q17" i="4"/>
  <c r="P17" i="4"/>
  <c r="O17" i="4"/>
  <c r="AY16" i="4"/>
  <c r="AX16" i="4"/>
  <c r="AW16" i="4"/>
  <c r="AV16" i="4"/>
  <c r="AU16" i="4"/>
  <c r="AT16" i="4"/>
  <c r="T16" i="4"/>
  <c r="S16" i="4"/>
  <c r="R16" i="4"/>
  <c r="Q16" i="4"/>
  <c r="P16" i="4"/>
  <c r="O16" i="4"/>
  <c r="AY14" i="4"/>
  <c r="AX14" i="4"/>
  <c r="AW14" i="4"/>
  <c r="AV14" i="4"/>
  <c r="AU14" i="4"/>
  <c r="AT14" i="4"/>
  <c r="T14" i="4"/>
  <c r="S14" i="4"/>
  <c r="R14" i="4"/>
  <c r="Q14" i="4"/>
  <c r="P14" i="4"/>
  <c r="O14" i="4"/>
  <c r="AY13" i="4"/>
  <c r="AX13" i="4"/>
  <c r="AW13" i="4"/>
  <c r="AV13" i="4"/>
  <c r="AU13" i="4"/>
  <c r="AT13" i="4"/>
  <c r="T13" i="4"/>
  <c r="S13" i="4"/>
  <c r="R13" i="4"/>
  <c r="Q13" i="4"/>
  <c r="P13" i="4"/>
  <c r="O13" i="4"/>
  <c r="AY12" i="4"/>
  <c r="AX12" i="4"/>
  <c r="AW12" i="4"/>
  <c r="AV12" i="4"/>
  <c r="AU12" i="4"/>
  <c r="AT12" i="4"/>
  <c r="T12" i="4"/>
  <c r="S12" i="4"/>
  <c r="R12" i="4"/>
  <c r="Q12" i="4"/>
  <c r="P12" i="4"/>
  <c r="O12" i="4"/>
  <c r="AY11" i="4"/>
  <c r="AX11" i="4"/>
  <c r="AW11" i="4"/>
  <c r="AV11" i="4"/>
  <c r="AU11" i="4"/>
  <c r="AT11" i="4"/>
  <c r="T11" i="4"/>
  <c r="R11" i="4"/>
  <c r="Q11" i="4"/>
  <c r="P11" i="4"/>
  <c r="O11" i="4"/>
  <c r="AY10" i="4"/>
  <c r="AX10" i="4"/>
  <c r="AW10" i="4"/>
  <c r="AV10" i="4"/>
  <c r="AU10" i="4"/>
  <c r="AT10" i="4"/>
  <c r="T10" i="4"/>
  <c r="S10" i="4"/>
  <c r="R10" i="4"/>
  <c r="Q10" i="4"/>
  <c r="P10" i="4"/>
  <c r="O10" i="4"/>
  <c r="AY9" i="4"/>
  <c r="AX9" i="4"/>
  <c r="AW9" i="4"/>
  <c r="AV9" i="4"/>
  <c r="AU9" i="4"/>
  <c r="AT9" i="4"/>
  <c r="T9" i="4"/>
  <c r="S9" i="4"/>
  <c r="R9" i="4"/>
  <c r="Q9" i="4"/>
  <c r="P9" i="4"/>
  <c r="O9" i="4"/>
  <c r="AY8" i="4"/>
  <c r="AX8" i="4"/>
  <c r="AW8" i="4"/>
  <c r="AV8" i="4"/>
  <c r="AU8" i="4"/>
  <c r="AT8" i="4"/>
  <c r="T8" i="4"/>
  <c r="S8" i="4"/>
  <c r="R8" i="4"/>
  <c r="Q8" i="4"/>
  <c r="P8" i="4"/>
  <c r="O8" i="4"/>
  <c r="AY7" i="4"/>
  <c r="AX7" i="4"/>
  <c r="AW7" i="4"/>
  <c r="AV7" i="4"/>
  <c r="AU7" i="4"/>
  <c r="AT7" i="4"/>
  <c r="T7" i="4"/>
  <c r="S7" i="4"/>
  <c r="R7" i="4"/>
  <c r="Q7" i="4"/>
  <c r="P7" i="4"/>
  <c r="O7" i="4"/>
  <c r="BM3" i="4"/>
  <c r="BM97" i="4" s="1"/>
  <c r="BL10" i="4"/>
  <c r="BJ3" i="4"/>
  <c r="BJ101" i="4" s="1"/>
  <c r="BI3" i="4"/>
  <c r="BI41" i="4" s="1"/>
  <c r="BH3" i="4"/>
  <c r="BF3" i="4"/>
  <c r="BF101" i="4" s="1"/>
  <c r="BE3" i="4"/>
  <c r="BE41" i="4" s="1"/>
  <c r="BC3" i="4"/>
  <c r="BC41" i="4" s="1"/>
  <c r="BB3" i="4"/>
  <c r="BB107" i="4" s="1"/>
  <c r="BA3" i="4"/>
  <c r="BA41" i="4" s="1"/>
  <c r="E24" i="7"/>
  <c r="E19" i="7"/>
  <c r="E13" i="7"/>
  <c r="E8" i="7"/>
  <c r="I25" i="1"/>
  <c r="C33" i="1" s="1"/>
  <c r="AJ94" i="4"/>
  <c r="AT54" i="4"/>
  <c r="AW56" i="4"/>
  <c r="AV56" i="4"/>
  <c r="AX55" i="4"/>
  <c r="AI112" i="4"/>
  <c r="AI111" i="4"/>
  <c r="AI110" i="4"/>
  <c r="AI109" i="4"/>
  <c r="AI108" i="4"/>
  <c r="AI107" i="4"/>
  <c r="AI105" i="4"/>
  <c r="AI104" i="4"/>
  <c r="AI103" i="4"/>
  <c r="AI116" i="4"/>
  <c r="AI100" i="4"/>
  <c r="AI98" i="4"/>
  <c r="AI96" i="4"/>
  <c r="AI97" i="4"/>
  <c r="AI95" i="4"/>
  <c r="AI93" i="4"/>
  <c r="AI90" i="4"/>
  <c r="AI88" i="4"/>
  <c r="AI86" i="4"/>
  <c r="AI84" i="4"/>
  <c r="AI77" i="4"/>
  <c r="AI72" i="4"/>
  <c r="AI70" i="4"/>
  <c r="AI94" i="4"/>
  <c r="AI92" i="4"/>
  <c r="AI89" i="4"/>
  <c r="AI87" i="4"/>
  <c r="AI81" i="4"/>
  <c r="AI78" i="4"/>
  <c r="AI76" i="4"/>
  <c r="AN112" i="4"/>
  <c r="AN105" i="4"/>
  <c r="AN96" i="4"/>
  <c r="AN77" i="4"/>
  <c r="AN89" i="4"/>
  <c r="AN71" i="4"/>
  <c r="AR112" i="4"/>
  <c r="AR111" i="4"/>
  <c r="AR110" i="4"/>
  <c r="AR107" i="4"/>
  <c r="AR106" i="4"/>
  <c r="AR105" i="4"/>
  <c r="AR104" i="4"/>
  <c r="AR103" i="4"/>
  <c r="AR99" i="4"/>
  <c r="AR97" i="4"/>
  <c r="AR68" i="4"/>
  <c r="AR69" i="4"/>
  <c r="AR100" i="4"/>
  <c r="AR98" i="4"/>
  <c r="AR96" i="4"/>
  <c r="AR94" i="4"/>
  <c r="AR92" i="4"/>
  <c r="AR87" i="4"/>
  <c r="AR85" i="4"/>
  <c r="AR83" i="4"/>
  <c r="AR81" i="4"/>
  <c r="AR78" i="4"/>
  <c r="AR76" i="4"/>
  <c r="AR73" i="4"/>
  <c r="AR93" i="4"/>
  <c r="AR90" i="4"/>
  <c r="AR88" i="4"/>
  <c r="AR86" i="4"/>
  <c r="AR84" i="4"/>
  <c r="AR82" i="4"/>
  <c r="AR79" i="4"/>
  <c r="AR74" i="4"/>
  <c r="AR72" i="4"/>
  <c r="AR70" i="4"/>
  <c r="BD112" i="4"/>
  <c r="BD110" i="4"/>
  <c r="BD108" i="4"/>
  <c r="BD109" i="4"/>
  <c r="BD106" i="4"/>
  <c r="BD104" i="4"/>
  <c r="BD100" i="4"/>
  <c r="BD99" i="4"/>
  <c r="BD98" i="4"/>
  <c r="BD97" i="4"/>
  <c r="BD96" i="4"/>
  <c r="BD95" i="4"/>
  <c r="BD94" i="4"/>
  <c r="BD111" i="4"/>
  <c r="BD107" i="4"/>
  <c r="BD93" i="4"/>
  <c r="BD92" i="4"/>
  <c r="BD90" i="4"/>
  <c r="BD89" i="4"/>
  <c r="BD88" i="4"/>
  <c r="BD87" i="4"/>
  <c r="BD86" i="4"/>
  <c r="BD85" i="4"/>
  <c r="BD84" i="4"/>
  <c r="BD82" i="4"/>
  <c r="BD81" i="4"/>
  <c r="BD78" i="4"/>
  <c r="BD77" i="4"/>
  <c r="BD76" i="4"/>
  <c r="BD72" i="4"/>
  <c r="BD70" i="4"/>
  <c r="BD103" i="4"/>
  <c r="BD52" i="4"/>
  <c r="BD50" i="4"/>
  <c r="BD48" i="4"/>
  <c r="BD51" i="4"/>
  <c r="BD49" i="4"/>
  <c r="BD43" i="4"/>
  <c r="BD39" i="4"/>
  <c r="BD37" i="4"/>
  <c r="BD35" i="4"/>
  <c r="BD33" i="4"/>
  <c r="BD30" i="4"/>
  <c r="BD28" i="4"/>
  <c r="BD26" i="4"/>
  <c r="BD24" i="4"/>
  <c r="BD22" i="4"/>
  <c r="BD47" i="4"/>
  <c r="BD46" i="4"/>
  <c r="BD44" i="4"/>
  <c r="BD40" i="4"/>
  <c r="BD38" i="4"/>
  <c r="BD36" i="4"/>
  <c r="BD34" i="4"/>
  <c r="BD32" i="4"/>
  <c r="BD29" i="4"/>
  <c r="BD27" i="4"/>
  <c r="BD25" i="4"/>
  <c r="BD21" i="4"/>
  <c r="BD18" i="4"/>
  <c r="BD16" i="4"/>
  <c r="BI96" i="4"/>
  <c r="BI92" i="4"/>
  <c r="BI83" i="4"/>
  <c r="BI73" i="4"/>
  <c r="BM111" i="4"/>
  <c r="BM110" i="4"/>
  <c r="BM105" i="4"/>
  <c r="BM103" i="4"/>
  <c r="BM99" i="4"/>
  <c r="BM98" i="4"/>
  <c r="BM96" i="4"/>
  <c r="BM95" i="4"/>
  <c r="BM94" i="4"/>
  <c r="BM107" i="4"/>
  <c r="BM104" i="4"/>
  <c r="BM100" i="4"/>
  <c r="BM93" i="4"/>
  <c r="BM90" i="4"/>
  <c r="BM89" i="4"/>
  <c r="BM88" i="4"/>
  <c r="BM87" i="4"/>
  <c r="BM86" i="4"/>
  <c r="BM85" i="4"/>
  <c r="BM83" i="4"/>
  <c r="BM81" i="4"/>
  <c r="BM79" i="4"/>
  <c r="BM78" i="4"/>
  <c r="BM77" i="4"/>
  <c r="BM76" i="4"/>
  <c r="BM74" i="4"/>
  <c r="BM73" i="4"/>
  <c r="BM71" i="4"/>
  <c r="BM70" i="4"/>
  <c r="BM112" i="4"/>
  <c r="BM68" i="4"/>
  <c r="BM52" i="4"/>
  <c r="BM50" i="4"/>
  <c r="BM48" i="4"/>
  <c r="BM106" i="4"/>
  <c r="BM51" i="4"/>
  <c r="BM46" i="4"/>
  <c r="BM47" i="4"/>
  <c r="BM45" i="4"/>
  <c r="BM43" i="4"/>
  <c r="BM39" i="4"/>
  <c r="BM35" i="4"/>
  <c r="BM33" i="4"/>
  <c r="BM30" i="4"/>
  <c r="BM28" i="4"/>
  <c r="BM26" i="4"/>
  <c r="BM22" i="4"/>
  <c r="BM19" i="4"/>
  <c r="BM40" i="4"/>
  <c r="BM38" i="4"/>
  <c r="BM36" i="4"/>
  <c r="BM34" i="4"/>
  <c r="BM32" i="4"/>
  <c r="BM29" i="4"/>
  <c r="BM27" i="4"/>
  <c r="BM23" i="4"/>
  <c r="BM21" i="4"/>
  <c r="BM18" i="4"/>
  <c r="BM16" i="4"/>
  <c r="AG112" i="4"/>
  <c r="AG110" i="4"/>
  <c r="AG111" i="4"/>
  <c r="AG106" i="4"/>
  <c r="AG104" i="4"/>
  <c r="AG100" i="4"/>
  <c r="AG99" i="4"/>
  <c r="AG98" i="4"/>
  <c r="AG97" i="4"/>
  <c r="AG96" i="4"/>
  <c r="AG95" i="4"/>
  <c r="AG109" i="4"/>
  <c r="AG108" i="4"/>
  <c r="AG107" i="4"/>
  <c r="AG94" i="4"/>
  <c r="AG93" i="4"/>
  <c r="AG92" i="4"/>
  <c r="AG90" i="4"/>
  <c r="AG89" i="4"/>
  <c r="AG88" i="4"/>
  <c r="AG87" i="4"/>
  <c r="AG86" i="4"/>
  <c r="AG85" i="4"/>
  <c r="AG84" i="4"/>
  <c r="AG83" i="4"/>
  <c r="AG82" i="4"/>
  <c r="AG81" i="4"/>
  <c r="AG79" i="4"/>
  <c r="AG78" i="4"/>
  <c r="AG77" i="4"/>
  <c r="AG76" i="4"/>
  <c r="AG72" i="4"/>
  <c r="AG70" i="4"/>
  <c r="AG103" i="4"/>
  <c r="AK103" i="4"/>
  <c r="AK88" i="4"/>
  <c r="AP111" i="4"/>
  <c r="AP110" i="4"/>
  <c r="AP107" i="4"/>
  <c r="AP105" i="4"/>
  <c r="AP103" i="4"/>
  <c r="AP100" i="4"/>
  <c r="AP99" i="4"/>
  <c r="AP98" i="4"/>
  <c r="AP97" i="4"/>
  <c r="AP96" i="4"/>
  <c r="AP95" i="4"/>
  <c r="AP112" i="4"/>
  <c r="AP106" i="4"/>
  <c r="AP104" i="4"/>
  <c r="AP94" i="4"/>
  <c r="AP93" i="4"/>
  <c r="AP92" i="4"/>
  <c r="AP90" i="4"/>
  <c r="AP89" i="4"/>
  <c r="AP88" i="4"/>
  <c r="AP87" i="4"/>
  <c r="AP86" i="4"/>
  <c r="AP83" i="4"/>
  <c r="AP82" i="4"/>
  <c r="AP81" i="4"/>
  <c r="AP79" i="4"/>
  <c r="AP78" i="4"/>
  <c r="AP76" i="4"/>
  <c r="AP74" i="4"/>
  <c r="AP73" i="4"/>
  <c r="AP108" i="4"/>
  <c r="BB109" i="4"/>
  <c r="BB108" i="4"/>
  <c r="BB97" i="4"/>
  <c r="BB95" i="4"/>
  <c r="BB77" i="4"/>
  <c r="BB72" i="4"/>
  <c r="BB92" i="4"/>
  <c r="BB89" i="4"/>
  <c r="BB100" i="4"/>
  <c r="BB52" i="4"/>
  <c r="BB36" i="4"/>
  <c r="BB34" i="4"/>
  <c r="BB18" i="4"/>
  <c r="BB47" i="4"/>
  <c r="BB28" i="4"/>
  <c r="BB26" i="4"/>
  <c r="BF112" i="4"/>
  <c r="BF111" i="4"/>
  <c r="BF110" i="4"/>
  <c r="BF109" i="4"/>
  <c r="BF108" i="4"/>
  <c r="BF116" i="4"/>
  <c r="BF107" i="4"/>
  <c r="BF106" i="4"/>
  <c r="BF105" i="4"/>
  <c r="BF104" i="4"/>
  <c r="BF103" i="4"/>
  <c r="BF100" i="4"/>
  <c r="BF99" i="4"/>
  <c r="BF97" i="4"/>
  <c r="BF95" i="4"/>
  <c r="BF94" i="4"/>
  <c r="BF98" i="4"/>
  <c r="BF96" i="4"/>
  <c r="BF92" i="4"/>
  <c r="BF89" i="4"/>
  <c r="BF87" i="4"/>
  <c r="BF85" i="4"/>
  <c r="BF83" i="4"/>
  <c r="BF81" i="4"/>
  <c r="BF78" i="4"/>
  <c r="BF76" i="4"/>
  <c r="BF51" i="4"/>
  <c r="BF49" i="4"/>
  <c r="BF93" i="4"/>
  <c r="BF90" i="4"/>
  <c r="BF88" i="4"/>
  <c r="BF86" i="4"/>
  <c r="BF84" i="4"/>
  <c r="BF82" i="4"/>
  <c r="BF79" i="4"/>
  <c r="BF77" i="4"/>
  <c r="BF72" i="4"/>
  <c r="BF70" i="4"/>
  <c r="BF52" i="4"/>
  <c r="BF50" i="4"/>
  <c r="BF47" i="4"/>
  <c r="BF46" i="4"/>
  <c r="BF44" i="4"/>
  <c r="BF40" i="4"/>
  <c r="BF38" i="4"/>
  <c r="BF36" i="4"/>
  <c r="BF34" i="4"/>
  <c r="BF32" i="4"/>
  <c r="BF29" i="4"/>
  <c r="BF27" i="4"/>
  <c r="BF25" i="4"/>
  <c r="BF23" i="4"/>
  <c r="BF21" i="4"/>
  <c r="BF18" i="4"/>
  <c r="BF48" i="4"/>
  <c r="BF43" i="4"/>
  <c r="BF39" i="4"/>
  <c r="BF37" i="4"/>
  <c r="BF35" i="4"/>
  <c r="BF33" i="4"/>
  <c r="BF30" i="4"/>
  <c r="BF28" i="4"/>
  <c r="BF26" i="4"/>
  <c r="BF24" i="4"/>
  <c r="BF22" i="4"/>
  <c r="BF19" i="4"/>
  <c r="BF17" i="4"/>
  <c r="BK89" i="4"/>
  <c r="AH111" i="4"/>
  <c r="AH106" i="4"/>
  <c r="AH98" i="4"/>
  <c r="AH97" i="4"/>
  <c r="AH108" i="4"/>
  <c r="AH107" i="4"/>
  <c r="AH93" i="4"/>
  <c r="AH90" i="4"/>
  <c r="AH86" i="4"/>
  <c r="AH85" i="4"/>
  <c r="AH81" i="4"/>
  <c r="AH79" i="4"/>
  <c r="AH70" i="4"/>
  <c r="AM112" i="4"/>
  <c r="AM110" i="4"/>
  <c r="AM108" i="4"/>
  <c r="AM100" i="4"/>
  <c r="AM99" i="4"/>
  <c r="AM98" i="4"/>
  <c r="AM97" i="4"/>
  <c r="AM96" i="4"/>
  <c r="AM95" i="4"/>
  <c r="AM106" i="4"/>
  <c r="AM104" i="4"/>
  <c r="AM111" i="4"/>
  <c r="AM105" i="4"/>
  <c r="AM94" i="4"/>
  <c r="AM93" i="4"/>
  <c r="AM92" i="4"/>
  <c r="AM90" i="4"/>
  <c r="AM89" i="4"/>
  <c r="AM88" i="4"/>
  <c r="AM87" i="4"/>
  <c r="AM86" i="4"/>
  <c r="AM85" i="4"/>
  <c r="AM84" i="4"/>
  <c r="AM83" i="4"/>
  <c r="AM82" i="4"/>
  <c r="AM81" i="4"/>
  <c r="AM79" i="4"/>
  <c r="AM78" i="4"/>
  <c r="AM77" i="4"/>
  <c r="AM76" i="4"/>
  <c r="AM74" i="4"/>
  <c r="AM73" i="4"/>
  <c r="AM72" i="4"/>
  <c r="AM71" i="4"/>
  <c r="AM103" i="4"/>
  <c r="AM69" i="4"/>
  <c r="AM68" i="4"/>
  <c r="AM107" i="4"/>
  <c r="AQ112" i="4"/>
  <c r="AQ110" i="4"/>
  <c r="AQ109" i="4"/>
  <c r="AQ107" i="4"/>
  <c r="AQ105" i="4"/>
  <c r="AQ103" i="4"/>
  <c r="AQ100" i="4"/>
  <c r="AQ99" i="4"/>
  <c r="AQ98" i="4"/>
  <c r="AQ96" i="4"/>
  <c r="AQ95" i="4"/>
  <c r="AQ116" i="4"/>
  <c r="AQ111" i="4"/>
  <c r="AQ108" i="4"/>
  <c r="AQ106" i="4"/>
  <c r="AQ104" i="4"/>
  <c r="AQ94" i="4"/>
  <c r="AQ93" i="4"/>
  <c r="AQ92" i="4"/>
  <c r="AQ90" i="4"/>
  <c r="AQ89" i="4"/>
  <c r="AQ88" i="4"/>
  <c r="AQ87" i="4"/>
  <c r="AQ86" i="4"/>
  <c r="AQ83" i="4"/>
  <c r="AQ82" i="4"/>
  <c r="AQ81" i="4"/>
  <c r="AQ79" i="4"/>
  <c r="AQ78" i="4"/>
  <c r="AQ77" i="4"/>
  <c r="AQ76" i="4"/>
  <c r="AQ74" i="4"/>
  <c r="AQ71" i="4"/>
  <c r="AQ70" i="4"/>
  <c r="AQ68" i="4"/>
  <c r="AQ69" i="4"/>
  <c r="BC112" i="4"/>
  <c r="BC110" i="4"/>
  <c r="BC107" i="4"/>
  <c r="BC103" i="4"/>
  <c r="BC104" i="4"/>
  <c r="BC100" i="4"/>
  <c r="BC97" i="4"/>
  <c r="BC96" i="4"/>
  <c r="BC94" i="4"/>
  <c r="BC93" i="4"/>
  <c r="BC89" i="4"/>
  <c r="BC88" i="4"/>
  <c r="BC85" i="4"/>
  <c r="BC84" i="4"/>
  <c r="BC81" i="4"/>
  <c r="BC79" i="4"/>
  <c r="BC76" i="4"/>
  <c r="BC72" i="4"/>
  <c r="BC49" i="4"/>
  <c r="BC47" i="4"/>
  <c r="BC56" i="4"/>
  <c r="BC44" i="4"/>
  <c r="BC36" i="4"/>
  <c r="BC34" i="4"/>
  <c r="BC27" i="4"/>
  <c r="BC25" i="4"/>
  <c r="BC37" i="4"/>
  <c r="BC35" i="4"/>
  <c r="BC28" i="4"/>
  <c r="BC26" i="4"/>
  <c r="BC46" i="4"/>
  <c r="BH111" i="4"/>
  <c r="BH112" i="4"/>
  <c r="BH108" i="4"/>
  <c r="BH107" i="4"/>
  <c r="BH105" i="4"/>
  <c r="BH103" i="4"/>
  <c r="BH99" i="4"/>
  <c r="BH98" i="4"/>
  <c r="BH97" i="4"/>
  <c r="BH96" i="4"/>
  <c r="BH95" i="4"/>
  <c r="BH115" i="4"/>
  <c r="BH106" i="4"/>
  <c r="BH94" i="4"/>
  <c r="BH69" i="4"/>
  <c r="BH104" i="4"/>
  <c r="BH100" i="4"/>
  <c r="BH93" i="4"/>
  <c r="BH92" i="4"/>
  <c r="BH90" i="4"/>
  <c r="BH89" i="4"/>
  <c r="BH88" i="4"/>
  <c r="BH87" i="4"/>
  <c r="BH86" i="4"/>
  <c r="BH85" i="4"/>
  <c r="BH84" i="4"/>
  <c r="BH83" i="4"/>
  <c r="BH82" i="4"/>
  <c r="BH81" i="4"/>
  <c r="BH79" i="4"/>
  <c r="BH78" i="4"/>
  <c r="BH77" i="4"/>
  <c r="BH76" i="4"/>
  <c r="BH74" i="4"/>
  <c r="BH73" i="4"/>
  <c r="BH72" i="4"/>
  <c r="BH71" i="4"/>
  <c r="BH51" i="4"/>
  <c r="BH47" i="4"/>
  <c r="BH116" i="4"/>
  <c r="BH110" i="4"/>
  <c r="BH68" i="4"/>
  <c r="BH52" i="4"/>
  <c r="BH50" i="4"/>
  <c r="BH56" i="4"/>
  <c r="BH46" i="4"/>
  <c r="BH44" i="4"/>
  <c r="BH40" i="4"/>
  <c r="BH38" i="4"/>
  <c r="BH36" i="4"/>
  <c r="BH34" i="4"/>
  <c r="BH32" i="4"/>
  <c r="BH29" i="4"/>
  <c r="BH27" i="4"/>
  <c r="BH25" i="4"/>
  <c r="BH48" i="4"/>
  <c r="BH45" i="4"/>
  <c r="BH43" i="4"/>
  <c r="BH39" i="4"/>
  <c r="BH37" i="4"/>
  <c r="BH35" i="4"/>
  <c r="BH33" i="4"/>
  <c r="BH30" i="4"/>
  <c r="BH28" i="4"/>
  <c r="BH26" i="4"/>
  <c r="BH24" i="4"/>
  <c r="BL116" i="4"/>
  <c r="BL107" i="4"/>
  <c r="BL111" i="4"/>
  <c r="BL109" i="4"/>
  <c r="BL112" i="4"/>
  <c r="BL108" i="4"/>
  <c r="BL106" i="4"/>
  <c r="BL104" i="4"/>
  <c r="BL100" i="4"/>
  <c r="BL110" i="4"/>
  <c r="BL105" i="4"/>
  <c r="BL103" i="4"/>
  <c r="BL99" i="4"/>
  <c r="BL98" i="4"/>
  <c r="BL96" i="4"/>
  <c r="BL95" i="4"/>
  <c r="BL69" i="4"/>
  <c r="BL94" i="4"/>
  <c r="BL93" i="4"/>
  <c r="BL92" i="4"/>
  <c r="BL90" i="4"/>
  <c r="BL89" i="4"/>
  <c r="BL88" i="4"/>
  <c r="BL87" i="4"/>
  <c r="BL86" i="4"/>
  <c r="BL83" i="4"/>
  <c r="BL82" i="4"/>
  <c r="BL81" i="4"/>
  <c r="BL79" i="4"/>
  <c r="BL78" i="4"/>
  <c r="BL77" i="4"/>
  <c r="BL76" i="4"/>
  <c r="BL74" i="4"/>
  <c r="BL71" i="4"/>
  <c r="BL70" i="4"/>
  <c r="BL51" i="4"/>
  <c r="BL49" i="4"/>
  <c r="BL47" i="4"/>
  <c r="BL68" i="4"/>
  <c r="BL52" i="4"/>
  <c r="BL50" i="4"/>
  <c r="BL56" i="4"/>
  <c r="BL44" i="4"/>
  <c r="BL40" i="4"/>
  <c r="BL38" i="4"/>
  <c r="BL36" i="4"/>
  <c r="BL34" i="4"/>
  <c r="BL32" i="4"/>
  <c r="BL29" i="4"/>
  <c r="BL27" i="4"/>
  <c r="BL46" i="4"/>
  <c r="BL45" i="4"/>
  <c r="BL43" i="4"/>
  <c r="BL39" i="4"/>
  <c r="BL35" i="4"/>
  <c r="BL33" i="4"/>
  <c r="BL30" i="4"/>
  <c r="BL28" i="4"/>
  <c r="BL26" i="4"/>
  <c r="BL24" i="4"/>
  <c r="BL48" i="4"/>
  <c r="BE7" i="4"/>
  <c r="BH8" i="4"/>
  <c r="BL8" i="4"/>
  <c r="BH9" i="4"/>
  <c r="BM9" i="4"/>
  <c r="BB10" i="4"/>
  <c r="BF10" i="4"/>
  <c r="BM11" i="4"/>
  <c r="BB12" i="4"/>
  <c r="BF12" i="4"/>
  <c r="BI13" i="4"/>
  <c r="BM13" i="4"/>
  <c r="BE16" i="4"/>
  <c r="BE17" i="4"/>
  <c r="BL17" i="4"/>
  <c r="BE18" i="4"/>
  <c r="BE21" i="4"/>
  <c r="BA22" i="4"/>
  <c r="BH23" i="4"/>
  <c r="BM8" i="4"/>
  <c r="BI9" i="4"/>
  <c r="BC12" i="4"/>
  <c r="BH12" i="4"/>
  <c r="BH14" i="4"/>
  <c r="BL14" i="4"/>
  <c r="BF16" i="4"/>
  <c r="BL16" i="4"/>
  <c r="BH17" i="4"/>
  <c r="BM17" i="4"/>
  <c r="BH18" i="4"/>
  <c r="BL19" i="4"/>
  <c r="BH21" i="4"/>
  <c r="BC22" i="4"/>
  <c r="BL22" i="4"/>
  <c r="BL23" i="4"/>
  <c r="AF108" i="4"/>
  <c r="AF112" i="4"/>
  <c r="AF110" i="4"/>
  <c r="AF109" i="4"/>
  <c r="AF107" i="4"/>
  <c r="AF105" i="4"/>
  <c r="AF103" i="4"/>
  <c r="AF111" i="4"/>
  <c r="AF106" i="4"/>
  <c r="AF104" i="4"/>
  <c r="AF100" i="4"/>
  <c r="AF99" i="4"/>
  <c r="AF98" i="4"/>
  <c r="AF97" i="4"/>
  <c r="AF96" i="4"/>
  <c r="AF94" i="4"/>
  <c r="AF93" i="4"/>
  <c r="AF92" i="4"/>
  <c r="AF90" i="4"/>
  <c r="AF89" i="4"/>
  <c r="AF88" i="4"/>
  <c r="AF87" i="4"/>
  <c r="AF86" i="4"/>
  <c r="AF85" i="4"/>
  <c r="AF84" i="4"/>
  <c r="AF83" i="4"/>
  <c r="AF82" i="4"/>
  <c r="AF81" i="4"/>
  <c r="AF79" i="4"/>
  <c r="AF78" i="4"/>
  <c r="AF77" i="4"/>
  <c r="AF76" i="4"/>
  <c r="AF72" i="4"/>
  <c r="AF70" i="4"/>
  <c r="AF67" i="4"/>
  <c r="AF95" i="4"/>
  <c r="AJ111" i="4"/>
  <c r="AJ109" i="4"/>
  <c r="AJ108" i="4"/>
  <c r="AJ112" i="4"/>
  <c r="AJ107" i="4"/>
  <c r="AJ103" i="4"/>
  <c r="AJ110" i="4"/>
  <c r="AJ100" i="4"/>
  <c r="AJ99" i="4"/>
  <c r="AJ98" i="4"/>
  <c r="AJ97" i="4"/>
  <c r="AJ96" i="4"/>
  <c r="AJ95" i="4"/>
  <c r="AJ106" i="4"/>
  <c r="AJ104" i="4"/>
  <c r="AJ93" i="4"/>
  <c r="AJ92" i="4"/>
  <c r="AJ90" i="4"/>
  <c r="AJ89" i="4"/>
  <c r="AJ88" i="4"/>
  <c r="AJ87" i="4"/>
  <c r="AJ86" i="4"/>
  <c r="AJ85" i="4"/>
  <c r="AJ84" i="4"/>
  <c r="AJ83" i="4"/>
  <c r="AJ82" i="4"/>
  <c r="AJ81" i="4"/>
  <c r="AJ79" i="4"/>
  <c r="AJ78" i="4"/>
  <c r="AJ77" i="4"/>
  <c r="AJ76" i="4"/>
  <c r="AJ73" i="4"/>
  <c r="AJ70" i="4"/>
  <c r="AJ116" i="4"/>
  <c r="AO108" i="4"/>
  <c r="AO111" i="4"/>
  <c r="AO109" i="4"/>
  <c r="AO106" i="4"/>
  <c r="AO104" i="4"/>
  <c r="AO110" i="4"/>
  <c r="AO116" i="4"/>
  <c r="AO107" i="4"/>
  <c r="AO105" i="4"/>
  <c r="AO103" i="4"/>
  <c r="AO100" i="4"/>
  <c r="AO99" i="4"/>
  <c r="AO98" i="4"/>
  <c r="AO97" i="4"/>
  <c r="AO96" i="4"/>
  <c r="AO95" i="4"/>
  <c r="AO112" i="4"/>
  <c r="AO94" i="4"/>
  <c r="AO93" i="4"/>
  <c r="AO92" i="4"/>
  <c r="AO90" i="4"/>
  <c r="AO89" i="4"/>
  <c r="AO88" i="4"/>
  <c r="AO87" i="4"/>
  <c r="AO86" i="4"/>
  <c r="AO85" i="4"/>
  <c r="AO83" i="4"/>
  <c r="AO82" i="4"/>
  <c r="AO81" i="4"/>
  <c r="AO79" i="4"/>
  <c r="AO78" i="4"/>
  <c r="AO77" i="4"/>
  <c r="AO76" i="4"/>
  <c r="AO74" i="4"/>
  <c r="AO73" i="4"/>
  <c r="AO72" i="4"/>
  <c r="AO71" i="4"/>
  <c r="AO70" i="4"/>
  <c r="AO69" i="4"/>
  <c r="AO68" i="4"/>
  <c r="BA107" i="4"/>
  <c r="BA87" i="4"/>
  <c r="BA76" i="4"/>
  <c r="BA43" i="4"/>
  <c r="BA44" i="4"/>
  <c r="BE111" i="4"/>
  <c r="BE109" i="4"/>
  <c r="BE110" i="4"/>
  <c r="BE106" i="4"/>
  <c r="BE104" i="4"/>
  <c r="BE100" i="4"/>
  <c r="BE99" i="4"/>
  <c r="BE98" i="4"/>
  <c r="BE97" i="4"/>
  <c r="BE96" i="4"/>
  <c r="BE95" i="4"/>
  <c r="BE94" i="4"/>
  <c r="BE112" i="4"/>
  <c r="BE108" i="4"/>
  <c r="BE107" i="4"/>
  <c r="BE103" i="4"/>
  <c r="BE93" i="4"/>
  <c r="BE92" i="4"/>
  <c r="BE90" i="4"/>
  <c r="BE89" i="4"/>
  <c r="BE88" i="4"/>
  <c r="BE87" i="4"/>
  <c r="BE86" i="4"/>
  <c r="BE85" i="4"/>
  <c r="BE84" i="4"/>
  <c r="BE83" i="4"/>
  <c r="BE82" i="4"/>
  <c r="BE81" i="4"/>
  <c r="BE79" i="4"/>
  <c r="BE78" i="4"/>
  <c r="BE77" i="4"/>
  <c r="BE76" i="4"/>
  <c r="BE72" i="4"/>
  <c r="BE70" i="4"/>
  <c r="BE52" i="4"/>
  <c r="BE50" i="4"/>
  <c r="BE48" i="4"/>
  <c r="BE46" i="4"/>
  <c r="BE51" i="4"/>
  <c r="BE49" i="4"/>
  <c r="BE45" i="4"/>
  <c r="BE43" i="4"/>
  <c r="BE39" i="4"/>
  <c r="BE37" i="4"/>
  <c r="BE35" i="4"/>
  <c r="BE33" i="4"/>
  <c r="BE30" i="4"/>
  <c r="BE28" i="4"/>
  <c r="BE26" i="4"/>
  <c r="BE24" i="4"/>
  <c r="BE47" i="4"/>
  <c r="BE44" i="4"/>
  <c r="BE40" i="4"/>
  <c r="BE38" i="4"/>
  <c r="BE36" i="4"/>
  <c r="BE34" i="4"/>
  <c r="BE32" i="4"/>
  <c r="BE29" i="4"/>
  <c r="BE27" i="4"/>
  <c r="BE25" i="4"/>
  <c r="BE23" i="4"/>
  <c r="BJ111" i="4"/>
  <c r="BJ104" i="4"/>
  <c r="BJ89" i="4"/>
  <c r="BJ79" i="4"/>
  <c r="BJ70" i="4"/>
  <c r="BJ46" i="4"/>
  <c r="BJ30" i="4"/>
  <c r="BJ38" i="4"/>
  <c r="BH7" i="4"/>
  <c r="BJ8" i="4"/>
  <c r="BD10" i="4"/>
  <c r="BI10" i="4"/>
  <c r="BM10" i="4"/>
  <c r="BD12" i="4"/>
  <c r="BI12" i="4"/>
  <c r="BM12" i="4"/>
  <c r="BI14" i="4"/>
  <c r="BM14" i="4"/>
  <c r="BB16" i="4"/>
  <c r="BH16" i="4"/>
  <c r="BC17" i="4"/>
  <c r="BI17" i="4"/>
  <c r="BE19" i="4"/>
  <c r="BE22" i="4"/>
  <c r="BH11" i="4"/>
  <c r="BL11" i="4"/>
  <c r="BE12" i="4"/>
  <c r="BJ12" i="4"/>
  <c r="BH13" i="4"/>
  <c r="BC16" i="4"/>
  <c r="BD17" i="4"/>
  <c r="BC18" i="4"/>
  <c r="BL18" i="4"/>
  <c r="BH19" i="4"/>
  <c r="BC21" i="4"/>
  <c r="BL21" i="4"/>
  <c r="BH22" i="4"/>
  <c r="BC23" i="4"/>
  <c r="BL55" i="4"/>
  <c r="Q54" i="4"/>
  <c r="AV54" i="4"/>
  <c r="P55" i="4"/>
  <c r="BD55" i="4"/>
  <c r="BI55" i="4"/>
  <c r="BM55" i="4"/>
  <c r="O56" i="4"/>
  <c r="AT56" i="4"/>
  <c r="AK67" i="4"/>
  <c r="AW54" i="4"/>
  <c r="BE55" i="4"/>
  <c r="P56" i="4"/>
  <c r="AU56" i="4"/>
  <c r="AY56" i="4"/>
  <c r="BD56" i="4"/>
  <c r="BI56" i="4"/>
  <c r="BM56" i="4"/>
  <c r="AX54" i="4"/>
  <c r="BB55" i="4"/>
  <c r="BF55" i="4"/>
  <c r="BA56" i="4"/>
  <c r="BE56" i="4"/>
  <c r="AH115" i="4"/>
  <c r="BC55" i="4"/>
  <c r="BH55" i="4"/>
  <c r="BB56" i="4"/>
  <c r="BF56" i="4"/>
  <c r="BF115" i="4"/>
  <c r="BB115" i="4"/>
  <c r="AR115" i="4"/>
  <c r="AI115" i="4"/>
  <c r="BD115" i="4"/>
  <c r="AQ115" i="4"/>
  <c r="AK115" i="4"/>
  <c r="AF115" i="4"/>
  <c r="BI115" i="4"/>
  <c r="BC115" i="4"/>
  <c r="AP115" i="4"/>
  <c r="AJ115" i="4"/>
  <c r="BE115" i="4"/>
  <c r="AG115" i="4"/>
  <c r="BM115" i="4"/>
  <c r="AO115" i="4"/>
  <c r="BL115" i="4"/>
  <c r="AM115" i="4"/>
  <c r="AX115" i="4"/>
  <c r="AT115" i="4"/>
  <c r="AJ72" i="4"/>
  <c r="AH72" i="4"/>
  <c r="BM69" i="4"/>
  <c r="O115" i="4"/>
  <c r="AY116" i="4"/>
  <c r="AX116" i="4"/>
  <c r="AY114" i="4"/>
  <c r="AX114" i="4"/>
  <c r="BM116" i="4"/>
  <c r="BI116" i="4"/>
  <c r="BD116" i="4"/>
  <c r="AP116" i="4"/>
  <c r="AK116" i="4"/>
  <c r="AG116" i="4"/>
  <c r="AF116" i="4"/>
  <c r="AM116" i="4"/>
  <c r="AR116" i="4"/>
  <c r="BE116" i="4"/>
  <c r="BI69" i="4"/>
  <c r="AK72" i="4"/>
  <c r="AK82" i="4"/>
  <c r="AK90" i="4"/>
  <c r="AK96" i="4"/>
  <c r="AK107" i="4"/>
  <c r="BI23" i="4"/>
  <c r="BI40" i="4"/>
  <c r="BI26" i="4"/>
  <c r="BI45" i="4"/>
  <c r="BI71" i="4"/>
  <c r="BI81" i="4"/>
  <c r="BI89" i="4"/>
  <c r="BI94" i="4"/>
  <c r="BI105" i="4"/>
  <c r="BL72" i="4"/>
  <c r="AN34" i="4"/>
  <c r="AN22" i="4"/>
  <c r="AN30" i="4"/>
  <c r="AJ55" i="4"/>
  <c r="AI49" i="4"/>
  <c r="AK46" i="4"/>
  <c r="AI39" i="4"/>
  <c r="AK36" i="4"/>
  <c r="AI30" i="4"/>
  <c r="AK27" i="4"/>
  <c r="AK24" i="4"/>
  <c r="AJ21" i="4"/>
  <c r="AI17" i="4"/>
  <c r="AO56" i="4"/>
  <c r="AM51" i="4"/>
  <c r="AO47" i="4"/>
  <c r="AQ36" i="4"/>
  <c r="AM28" i="4"/>
  <c r="AM19" i="4"/>
  <c r="AK83" i="4"/>
  <c r="AK92" i="4"/>
  <c r="AK97" i="4"/>
  <c r="BI25" i="4"/>
  <c r="BI44" i="4"/>
  <c r="BI28" i="4"/>
  <c r="BI51" i="4"/>
  <c r="BI72" i="4"/>
  <c r="BI82" i="4"/>
  <c r="BI90" i="4"/>
  <c r="BI95" i="4"/>
  <c r="BI107" i="4"/>
  <c r="AT55" i="4"/>
  <c r="BH70" i="4"/>
  <c r="BH10" i="4"/>
  <c r="AM11" i="4"/>
  <c r="AM37" i="4"/>
  <c r="AM40" i="4"/>
  <c r="AM45" i="4"/>
  <c r="AM48" i="4"/>
  <c r="AM10" i="4"/>
  <c r="AM24" i="4"/>
  <c r="AM27" i="4"/>
  <c r="AM30" i="4"/>
  <c r="AM34" i="4"/>
  <c r="AM8" i="4"/>
  <c r="AM17" i="4"/>
  <c r="AM21" i="4"/>
  <c r="AM47" i="4"/>
  <c r="AM50" i="4"/>
  <c r="AM13" i="4"/>
  <c r="AM33" i="4"/>
  <c r="AM36" i="4"/>
  <c r="AM39" i="4"/>
  <c r="AM44" i="4"/>
  <c r="AM7" i="4"/>
  <c r="AM70" i="4"/>
  <c r="AM16" i="4"/>
  <c r="AM43" i="4"/>
  <c r="AM46" i="4"/>
  <c r="AM52" i="4"/>
  <c r="AH55" i="4"/>
  <c r="AF52" i="4"/>
  <c r="AH49" i="4"/>
  <c r="AJ46" i="4"/>
  <c r="AF44" i="4"/>
  <c r="AH39" i="4"/>
  <c r="AJ36" i="4"/>
  <c r="AF34" i="4"/>
  <c r="AH30" i="4"/>
  <c r="AJ27" i="4"/>
  <c r="AI21" i="4"/>
  <c r="AI12" i="4"/>
  <c r="AQ50" i="4"/>
  <c r="AO46" i="4"/>
  <c r="AQ40" i="4"/>
  <c r="AO23" i="4"/>
  <c r="AM18" i="4"/>
  <c r="AR8" i="4"/>
  <c r="AK19" i="4"/>
  <c r="AK29" i="4"/>
  <c r="AK34" i="4"/>
  <c r="AK38" i="4"/>
  <c r="AK44" i="4"/>
  <c r="AK48" i="4"/>
  <c r="AK52" i="4"/>
  <c r="AK12" i="4"/>
  <c r="AK16" i="4"/>
  <c r="AK25" i="4"/>
  <c r="AK22" i="4"/>
  <c r="AK28" i="4"/>
  <c r="AK33" i="4"/>
  <c r="AK37" i="4"/>
  <c r="AK43" i="4"/>
  <c r="AK47" i="4"/>
  <c r="AK51" i="4"/>
  <c r="AK21" i="4"/>
  <c r="AK23" i="4"/>
  <c r="AM55" i="4"/>
  <c r="AO50" i="4"/>
  <c r="AR39" i="4"/>
  <c r="AM32" i="4"/>
  <c r="AQ26" i="4"/>
  <c r="AM23" i="4"/>
  <c r="AR17" i="4"/>
  <c r="BA82" i="4"/>
  <c r="BI11" i="4"/>
  <c r="AK76" i="4"/>
  <c r="AK85" i="4"/>
  <c r="AK94" i="4"/>
  <c r="AK99" i="4"/>
  <c r="AK112" i="4"/>
  <c r="BI29" i="4"/>
  <c r="BI47" i="4"/>
  <c r="BI33" i="4"/>
  <c r="BI50" i="4"/>
  <c r="BI74" i="4"/>
  <c r="BI84" i="4"/>
  <c r="BI93" i="4"/>
  <c r="BI97" i="4"/>
  <c r="BI110" i="4"/>
  <c r="BL7" i="4"/>
  <c r="AJ18" i="4"/>
  <c r="AJ26" i="4"/>
  <c r="AJ12" i="4"/>
  <c r="AJ16" i="4"/>
  <c r="AJ25" i="4"/>
  <c r="AJ22" i="4"/>
  <c r="AJ28" i="4"/>
  <c r="AJ33" i="4"/>
  <c r="AJ37" i="4"/>
  <c r="AJ43" i="4"/>
  <c r="AJ47" i="4"/>
  <c r="AJ51" i="4"/>
  <c r="AJ17" i="4"/>
  <c r="AJ30" i="4"/>
  <c r="AJ35" i="4"/>
  <c r="AJ39" i="4"/>
  <c r="AJ49" i="4"/>
  <c r="AQ56" i="4"/>
  <c r="AI56" i="4"/>
  <c r="AR56" i="4"/>
  <c r="AK56" i="4"/>
  <c r="AF56" i="4"/>
  <c r="AK45" i="4"/>
  <c r="AI38" i="4"/>
  <c r="AK35" i="4"/>
  <c r="AK26" i="4"/>
  <c r="AJ23" i="4"/>
  <c r="AH19" i="4"/>
  <c r="AH16" i="4"/>
  <c r="AO49" i="4"/>
  <c r="AQ39" i="4"/>
  <c r="AQ30" i="4"/>
  <c r="AO26" i="4"/>
  <c r="AM22" i="4"/>
  <c r="AO17" i="4"/>
  <c r="AM12" i="4"/>
  <c r="BA83" i="4"/>
  <c r="AK77" i="4"/>
  <c r="AK86" i="4"/>
  <c r="AK104" i="4"/>
  <c r="AK100" i="4"/>
  <c r="BI32" i="4"/>
  <c r="BI49" i="4"/>
  <c r="BI35" i="4"/>
  <c r="BI52" i="4"/>
  <c r="BI76" i="4"/>
  <c r="BI85" i="4"/>
  <c r="BI109" i="4"/>
  <c r="BI98" i="4"/>
  <c r="BI112" i="4"/>
  <c r="AW114" i="4"/>
  <c r="AW116" i="4"/>
  <c r="BC67" i="4"/>
  <c r="AR13" i="4"/>
  <c r="AR18" i="4"/>
  <c r="AR23" i="4"/>
  <c r="AR27" i="4"/>
  <c r="AR32" i="4"/>
  <c r="AR36" i="4"/>
  <c r="AR40" i="4"/>
  <c r="AR46" i="4"/>
  <c r="AR50" i="4"/>
  <c r="AR10" i="4"/>
  <c r="AR26" i="4"/>
  <c r="AR29" i="4"/>
  <c r="AR33" i="4"/>
  <c r="AR9" i="4"/>
  <c r="AR11" i="4"/>
  <c r="AR12" i="4"/>
  <c r="AR14" i="4"/>
  <c r="AR16" i="4"/>
  <c r="AR19" i="4"/>
  <c r="AR21" i="4"/>
  <c r="AR22" i="4"/>
  <c r="AR24" i="4"/>
  <c r="AR25" i="4"/>
  <c r="AR28" i="4"/>
  <c r="AR30" i="4"/>
  <c r="AR34" i="4"/>
  <c r="AR35" i="4"/>
  <c r="AR37" i="4"/>
  <c r="AR38" i="4"/>
  <c r="AR43" i="4"/>
  <c r="AR44" i="4"/>
  <c r="AR47" i="4"/>
  <c r="AR48" i="4"/>
  <c r="AR51" i="4"/>
  <c r="AR52" i="4"/>
  <c r="AI22" i="4"/>
  <c r="AI28" i="4"/>
  <c r="AI33" i="4"/>
  <c r="AI37" i="4"/>
  <c r="AI43" i="4"/>
  <c r="AI47" i="4"/>
  <c r="AI51" i="4"/>
  <c r="AI23" i="4"/>
  <c r="AI19" i="4"/>
  <c r="AI79" i="4"/>
  <c r="AI11" i="4"/>
  <c r="AI18" i="4"/>
  <c r="AI24" i="4"/>
  <c r="AI27" i="4"/>
  <c r="AI32" i="4"/>
  <c r="AI36" i="4"/>
  <c r="AI40" i="4"/>
  <c r="AI46" i="4"/>
  <c r="AI50" i="4"/>
  <c r="AI83" i="4"/>
  <c r="AI7" i="4"/>
  <c r="AI10" i="4"/>
  <c r="AI26" i="4"/>
  <c r="AJ56" i="4"/>
  <c r="AK50" i="4"/>
  <c r="AI45" i="4"/>
  <c r="AK40" i="4"/>
  <c r="AI35" i="4"/>
  <c r="AK32" i="4"/>
  <c r="AF19" i="4"/>
  <c r="AK10" i="4"/>
  <c r="AM35" i="4"/>
  <c r="AQ29" i="4"/>
  <c r="AM26" i="4"/>
  <c r="BI8" i="4"/>
  <c r="AK78" i="4"/>
  <c r="AK87" i="4"/>
  <c r="AK106" i="4"/>
  <c r="AK108" i="4"/>
  <c r="BI16" i="4"/>
  <c r="BI34" i="4"/>
  <c r="BI19" i="4"/>
  <c r="BI37" i="4"/>
  <c r="BI67" i="4"/>
  <c r="BI77" i="4"/>
  <c r="BI86" i="4"/>
  <c r="BI100" i="4"/>
  <c r="BI99" i="4"/>
  <c r="BL9" i="4"/>
  <c r="BD83" i="4"/>
  <c r="BD23" i="4"/>
  <c r="BD79" i="4"/>
  <c r="AQ73" i="4"/>
  <c r="AQ72" i="4"/>
  <c r="AQ13" i="4"/>
  <c r="AQ7" i="4"/>
  <c r="AQ16" i="4"/>
  <c r="AQ19" i="4"/>
  <c r="AQ23" i="4"/>
  <c r="AQ49" i="4"/>
  <c r="AQ52" i="4"/>
  <c r="AQ12" i="4"/>
  <c r="AQ35" i="4"/>
  <c r="AQ38" i="4"/>
  <c r="AQ43" i="4"/>
  <c r="AQ46" i="4"/>
  <c r="AQ9" i="4"/>
  <c r="AQ22" i="4"/>
  <c r="AQ28" i="4"/>
  <c r="AQ32" i="4"/>
  <c r="AQ14" i="4"/>
  <c r="AQ18" i="4"/>
  <c r="AQ45" i="4"/>
  <c r="AQ48" i="4"/>
  <c r="AQ51" i="4"/>
  <c r="AQ8" i="4"/>
  <c r="AQ17" i="4"/>
  <c r="AQ21" i="4"/>
  <c r="AQ24" i="4"/>
  <c r="AQ27" i="4"/>
  <c r="AH12" i="4"/>
  <c r="AH17" i="4"/>
  <c r="AH25" i="4"/>
  <c r="AH22" i="4"/>
  <c r="AH11" i="4"/>
  <c r="AH18" i="4"/>
  <c r="AH24" i="4"/>
  <c r="AH27" i="4"/>
  <c r="AH32" i="4"/>
  <c r="AH36" i="4"/>
  <c r="AH40" i="4"/>
  <c r="AH46" i="4"/>
  <c r="AH50" i="4"/>
  <c r="AH21" i="4"/>
  <c r="AH23" i="4"/>
  <c r="AH29" i="4"/>
  <c r="AH34" i="4"/>
  <c r="AH38" i="4"/>
  <c r="AH44" i="4"/>
  <c r="AH48" i="4"/>
  <c r="AH52" i="4"/>
  <c r="AH56" i="4"/>
  <c r="AJ50" i="4"/>
  <c r="AF48" i="4"/>
  <c r="AH45" i="4"/>
  <c r="AJ40" i="4"/>
  <c r="AF38" i="4"/>
  <c r="AH35" i="4"/>
  <c r="AJ32" i="4"/>
  <c r="AF29" i="4"/>
  <c r="AF23" i="4"/>
  <c r="AK18" i="4"/>
  <c r="AJ10" i="4"/>
  <c r="AQ44" i="4"/>
  <c r="AO38" i="4"/>
  <c r="AQ34" i="4"/>
  <c r="AM25" i="4"/>
  <c r="AO16" i="4"/>
  <c r="AQ10" i="4"/>
  <c r="BI18" i="4"/>
  <c r="BI36" i="4"/>
  <c r="BI22" i="4"/>
  <c r="BI39" i="4"/>
  <c r="BI68" i="4"/>
  <c r="BI78" i="4"/>
  <c r="BI87" i="4"/>
  <c r="BI104" i="4"/>
  <c r="BI111" i="4"/>
  <c r="BL13" i="4"/>
  <c r="BL73" i="4"/>
  <c r="AH47" i="4"/>
  <c r="AH37" i="4"/>
  <c r="AF32" i="4"/>
  <c r="AH28" i="4"/>
  <c r="AH10" i="4"/>
  <c r="AO52" i="4"/>
  <c r="AM38" i="4"/>
  <c r="AQ33" i="4"/>
  <c r="AM29" i="4"/>
  <c r="AK81" i="4"/>
  <c r="AK89" i="4"/>
  <c r="AK95" i="4"/>
  <c r="BI21" i="4"/>
  <c r="BI38" i="4"/>
  <c r="BI24" i="4"/>
  <c r="BI43" i="4"/>
  <c r="BI70" i="4"/>
  <c r="BI79" i="4"/>
  <c r="BI88" i="4"/>
  <c r="BI106" i="4"/>
  <c r="AO12" i="4"/>
  <c r="AO28" i="4"/>
  <c r="AO32" i="4"/>
  <c r="AO35" i="4"/>
  <c r="AO9" i="4"/>
  <c r="AO14" i="4"/>
  <c r="AO18" i="4"/>
  <c r="AO22" i="4"/>
  <c r="AO48" i="4"/>
  <c r="AO51" i="4"/>
  <c r="AO11" i="4"/>
  <c r="AO34" i="4"/>
  <c r="AO37" i="4"/>
  <c r="AO40" i="4"/>
  <c r="AO45" i="4"/>
  <c r="AO8" i="4"/>
  <c r="AO21" i="4"/>
  <c r="AO24" i="4"/>
  <c r="AO27" i="4"/>
  <c r="AO30" i="4"/>
  <c r="AO10" i="4"/>
  <c r="AO13" i="4"/>
  <c r="AO29" i="4"/>
  <c r="AO33" i="4"/>
  <c r="AO36" i="4"/>
  <c r="AO39" i="4"/>
  <c r="AF16" i="4"/>
  <c r="AF24" i="4"/>
  <c r="AF21" i="4"/>
  <c r="AF30" i="4"/>
  <c r="AF35" i="4"/>
  <c r="AF39" i="4"/>
  <c r="AF45" i="4"/>
  <c r="AF49" i="4"/>
  <c r="AF10" i="4"/>
  <c r="AF17" i="4"/>
  <c r="AF26" i="4"/>
  <c r="AF12" i="4"/>
  <c r="AF25" i="4"/>
  <c r="AF28" i="4"/>
  <c r="AF33" i="4"/>
  <c r="AF37" i="4"/>
  <c r="AF43" i="4"/>
  <c r="AF47" i="4"/>
  <c r="AF51" i="4"/>
  <c r="AR55" i="4"/>
  <c r="AG55" i="4"/>
  <c r="AO55" i="4"/>
  <c r="AP55" i="4"/>
  <c r="AI55" i="4"/>
  <c r="AQ55" i="4"/>
  <c r="AK55" i="4"/>
  <c r="AI52" i="4"/>
  <c r="AK49" i="4"/>
  <c r="AI44" i="4"/>
  <c r="AK39" i="4"/>
  <c r="AI34" i="4"/>
  <c r="AK30" i="4"/>
  <c r="AF22" i="4"/>
  <c r="AK17" i="4"/>
  <c r="AP56" i="4"/>
  <c r="AQ47" i="4"/>
  <c r="AO43" i="4"/>
  <c r="AO19" i="4"/>
  <c r="AM14" i="4"/>
  <c r="AG19" i="4"/>
  <c r="AG16" i="4"/>
  <c r="AP50" i="4"/>
  <c r="AP47" i="4"/>
  <c r="AP44" i="4"/>
  <c r="AP40" i="4"/>
  <c r="AP37" i="4"/>
  <c r="AP34" i="4"/>
  <c r="AP17" i="4"/>
  <c r="AP22" i="4"/>
  <c r="AP30" i="4"/>
  <c r="AP35" i="4"/>
  <c r="AP39" i="4"/>
  <c r="AP45" i="4"/>
  <c r="AG49" i="4"/>
  <c r="AG39" i="4"/>
  <c r="AG35" i="4"/>
  <c r="AG30" i="4"/>
  <c r="AP51" i="4"/>
  <c r="AP48" i="4"/>
  <c r="AP14" i="4"/>
  <c r="AP32" i="4"/>
  <c r="AP28" i="4"/>
  <c r="AG50" i="4"/>
  <c r="AG46" i="4"/>
  <c r="AG40" i="4"/>
  <c r="AG36" i="4"/>
  <c r="AG32" i="4"/>
  <c r="AG27" i="4"/>
  <c r="AG24" i="4"/>
  <c r="AG18" i="4"/>
  <c r="AP46" i="4"/>
  <c r="AP43" i="4"/>
  <c r="AP38" i="4"/>
  <c r="R54" i="4"/>
  <c r="T54" i="4"/>
  <c r="AF54" i="4"/>
  <c r="AN54" i="4"/>
  <c r="AH54" i="4"/>
  <c r="BD54" i="4"/>
  <c r="BF54" i="4"/>
  <c r="BL54" i="4"/>
  <c r="AM54" i="4"/>
  <c r="AQ54" i="4"/>
  <c r="AR54" i="4"/>
  <c r="BE54" i="4"/>
  <c r="AG54" i="4"/>
  <c r="AJ54" i="4"/>
  <c r="BC54" i="4"/>
  <c r="AI54" i="4"/>
  <c r="AK54" i="4"/>
  <c r="BM54" i="4"/>
  <c r="AP54" i="4"/>
  <c r="BH54" i="4"/>
  <c r="BI54" i="4"/>
  <c r="BB54" i="4"/>
  <c r="AO54" i="4"/>
  <c r="B114" i="4"/>
  <c r="BK114" i="4" s="1"/>
  <c r="BC45" i="4"/>
  <c r="BC105" i="4"/>
  <c r="BF45" i="4"/>
  <c r="BB105" i="4"/>
  <c r="AG45" i="4"/>
  <c r="BE105" i="4"/>
  <c r="BB45" i="4"/>
  <c r="AG105" i="4"/>
  <c r="BD45" i="4"/>
  <c r="AK105" i="4"/>
  <c r="AJ45" i="4"/>
  <c r="AJ105" i="4"/>
  <c r="BK33" i="4"/>
  <c r="BK90" i="4"/>
  <c r="BK111" i="4"/>
  <c r="BK14" i="4"/>
  <c r="BK21" i="4"/>
  <c r="AW55" i="4"/>
  <c r="AU55" i="4"/>
  <c r="AY55" i="4"/>
  <c r="BK112" i="4"/>
  <c r="BK108" i="4"/>
  <c r="BK104" i="4"/>
  <c r="BK98" i="4"/>
  <c r="BK92" i="4"/>
  <c r="BK83" i="4"/>
  <c r="BK73" i="4"/>
  <c r="BK93" i="4"/>
  <c r="BK74" i="4"/>
  <c r="BK52" i="4"/>
  <c r="BK40" i="4"/>
  <c r="BK32" i="4"/>
  <c r="BK23" i="4"/>
  <c r="BK45" i="4"/>
  <c r="BK35" i="4"/>
  <c r="BK17" i="4"/>
  <c r="BK105" i="4"/>
  <c r="BK97" i="4"/>
  <c r="BK76" i="4"/>
  <c r="BK94" i="4"/>
  <c r="BK47" i="4"/>
  <c r="BK86" i="4"/>
  <c r="BK95" i="4"/>
  <c r="BK44" i="4"/>
  <c r="BK34" i="4"/>
  <c r="BK46" i="4"/>
  <c r="BK37" i="4"/>
  <c r="BK110" i="4"/>
  <c r="BK100" i="4"/>
  <c r="BK87" i="4"/>
  <c r="BK99" i="4"/>
  <c r="BK88" i="4"/>
  <c r="BK36" i="4"/>
  <c r="BK30" i="4"/>
  <c r="BK19" i="4"/>
  <c r="BK56" i="4"/>
  <c r="BK107" i="4"/>
  <c r="BK96" i="4"/>
  <c r="BK81" i="4"/>
  <c r="BK51" i="4"/>
  <c r="BK82" i="4"/>
  <c r="BK50" i="4"/>
  <c r="BK29" i="4"/>
  <c r="BK43" i="4"/>
  <c r="BK28" i="4"/>
  <c r="BK16" i="4"/>
  <c r="BK55" i="4"/>
  <c r="BK116" i="4"/>
  <c r="BK54" i="4"/>
  <c r="BK106" i="4"/>
  <c r="BK78" i="4"/>
  <c r="BK79" i="4"/>
  <c r="BK48" i="4"/>
  <c r="BK27" i="4"/>
  <c r="BK39" i="4"/>
  <c r="BK115" i="4"/>
  <c r="AN130" i="4"/>
  <c r="BI130" i="4" s="1"/>
  <c r="BK22" i="4"/>
  <c r="BK103" i="4"/>
  <c r="P54" i="4"/>
  <c r="O54" i="4"/>
  <c r="S56" i="4"/>
  <c r="R56" i="4"/>
  <c r="AH33" i="4"/>
  <c r="AH109" i="4"/>
  <c r="AH99" i="4"/>
  <c r="AH95" i="4"/>
  <c r="AH105" i="4"/>
  <c r="AH92" i="4"/>
  <c r="AH87" i="4"/>
  <c r="AH83" i="4"/>
  <c r="AH78" i="4"/>
  <c r="AH110" i="4"/>
  <c r="AH43" i="4"/>
  <c r="AH26" i="4"/>
  <c r="AH51" i="4"/>
  <c r="BJ13" i="4"/>
  <c r="AI29" i="4"/>
  <c r="AI16" i="4"/>
  <c r="AF27" i="4"/>
  <c r="AF46" i="4"/>
  <c r="AP29" i="4"/>
  <c r="AP21" i="4"/>
  <c r="AP36" i="4"/>
  <c r="AP16" i="4"/>
  <c r="AN114" i="4"/>
  <c r="AH114" i="4"/>
  <c r="BH114" i="4"/>
  <c r="AR114" i="4"/>
  <c r="BL114" i="4"/>
  <c r="BF114" i="4"/>
  <c r="AJ114" i="4"/>
  <c r="AO114" i="4"/>
  <c r="AG114" i="4"/>
  <c r="BD114" i="4"/>
  <c r="AF114" i="4"/>
  <c r="AQ114" i="4"/>
  <c r="AM114" i="4"/>
  <c r="AQ124" i="4"/>
  <c r="BL122" i="4"/>
  <c r="AQ132" i="4"/>
  <c r="BL130" i="4"/>
  <c r="BL132" i="4"/>
  <c r="AQ130" i="4"/>
  <c r="AC60" i="3"/>
  <c r="AC58" i="3"/>
  <c r="AC57" i="3"/>
  <c r="AC59" i="3"/>
  <c r="AC56" i="3"/>
  <c r="AN18" i="4" l="1"/>
  <c r="AK114" i="4"/>
  <c r="BE114" i="4"/>
  <c r="BJ114" i="4"/>
  <c r="BA34" i="4"/>
  <c r="Q56" i="4"/>
  <c r="BA16" i="4"/>
  <c r="BA32" i="4"/>
  <c r="AN46" i="4"/>
  <c r="AN43" i="4"/>
  <c r="AN19" i="4"/>
  <c r="AN40" i="4"/>
  <c r="AN52" i="4"/>
  <c r="AN16" i="4"/>
  <c r="AY115" i="4"/>
  <c r="BJ16" i="4"/>
  <c r="BJ29" i="4"/>
  <c r="BJ49" i="4"/>
  <c r="BJ39" i="4"/>
  <c r="BJ69" i="4"/>
  <c r="BJ74" i="4"/>
  <c r="BJ85" i="4"/>
  <c r="BJ105" i="4"/>
  <c r="BJ96" i="4"/>
  <c r="BA29" i="4"/>
  <c r="BA33" i="4"/>
  <c r="BA50" i="4"/>
  <c r="BA81" i="4"/>
  <c r="BA94" i="4"/>
  <c r="BA99" i="4"/>
  <c r="BB17" i="4"/>
  <c r="BB35" i="4"/>
  <c r="BB25" i="4"/>
  <c r="BB44" i="4"/>
  <c r="BB81" i="4"/>
  <c r="BB49" i="4"/>
  <c r="BB86" i="4"/>
  <c r="BB103" i="4"/>
  <c r="BB112" i="4"/>
  <c r="BM25" i="4"/>
  <c r="BM44" i="4"/>
  <c r="BM37" i="4"/>
  <c r="BM108" i="4"/>
  <c r="BM72" i="4"/>
  <c r="BM82" i="4"/>
  <c r="BM92" i="4"/>
  <c r="BI46" i="4"/>
  <c r="AR77" i="4"/>
  <c r="AR71" i="4"/>
  <c r="AR89" i="4"/>
  <c r="AR95" i="4"/>
  <c r="AN81" i="4"/>
  <c r="AN98" i="4"/>
  <c r="AN86" i="4"/>
  <c r="AN68" i="4"/>
  <c r="AI85" i="4"/>
  <c r="AI82" i="4"/>
  <c r="AI99" i="4"/>
  <c r="AI106" i="4"/>
  <c r="O55" i="4"/>
  <c r="AV55" i="4"/>
  <c r="T86" i="4"/>
  <c r="S86" i="4"/>
  <c r="Q86" i="4"/>
  <c r="T87" i="4"/>
  <c r="S87" i="4"/>
  <c r="Q87" i="4"/>
  <c r="T88" i="4"/>
  <c r="S88" i="4"/>
  <c r="Q88" i="4"/>
  <c r="S89" i="4"/>
  <c r="Q89" i="4"/>
  <c r="T89" i="4"/>
  <c r="S90" i="4"/>
  <c r="Q90" i="4"/>
  <c r="T90" i="4"/>
  <c r="S92" i="4"/>
  <c r="Q92" i="4"/>
  <c r="T92" i="4"/>
  <c r="S93" i="4"/>
  <c r="Q93" i="4"/>
  <c r="T93" i="4"/>
  <c r="S94" i="4"/>
  <c r="Q94" i="4"/>
  <c r="T94" i="4"/>
  <c r="T95" i="4"/>
  <c r="S95" i="4"/>
  <c r="Q95" i="4"/>
  <c r="T96" i="4"/>
  <c r="S96" i="4"/>
  <c r="Q96" i="4"/>
  <c r="T97" i="4"/>
  <c r="S97" i="4"/>
  <c r="Q97" i="4"/>
  <c r="S98" i="4"/>
  <c r="Q98" i="4"/>
  <c r="T98" i="4"/>
  <c r="S99" i="4"/>
  <c r="Q99" i="4"/>
  <c r="T99" i="4"/>
  <c r="S100" i="4"/>
  <c r="Q100" i="4"/>
  <c r="T100" i="4"/>
  <c r="T103" i="4"/>
  <c r="S103" i="4"/>
  <c r="Q103" i="4"/>
  <c r="T104" i="4"/>
  <c r="S104" i="4"/>
  <c r="Q104" i="4"/>
  <c r="T105" i="4"/>
  <c r="S105" i="4"/>
  <c r="Q105" i="4"/>
  <c r="T106" i="4"/>
  <c r="S106" i="4"/>
  <c r="Q106" i="4"/>
  <c r="S107" i="4"/>
  <c r="Q107" i="4"/>
  <c r="T107" i="4"/>
  <c r="S108" i="4"/>
  <c r="Q108" i="4"/>
  <c r="T108" i="4"/>
  <c r="S109" i="4"/>
  <c r="Q109" i="4"/>
  <c r="T109" i="4"/>
  <c r="S110" i="4"/>
  <c r="Q110" i="4"/>
  <c r="T110" i="4"/>
  <c r="S111" i="4"/>
  <c r="Q111" i="4"/>
  <c r="T111" i="4"/>
  <c r="T112" i="4"/>
  <c r="S112" i="4"/>
  <c r="Q112" i="4"/>
  <c r="O114" i="4"/>
  <c r="R114" i="4"/>
  <c r="S114" i="4"/>
  <c r="R115" i="4"/>
  <c r="S115" i="4"/>
  <c r="BL12" i="4"/>
  <c r="AF18" i="4"/>
  <c r="AJ52" i="4"/>
  <c r="AG44" i="4"/>
  <c r="AG34" i="4"/>
  <c r="AG22" i="4"/>
  <c r="AP23" i="4"/>
  <c r="AN39" i="4"/>
  <c r="AN139" i="4"/>
  <c r="BA19" i="4"/>
  <c r="AN56" i="4"/>
  <c r="BA111" i="4"/>
  <c r="AN12" i="4"/>
  <c r="AN50" i="4"/>
  <c r="AN37" i="4"/>
  <c r="AN48" i="4"/>
  <c r="AN8" i="4"/>
  <c r="AW115" i="4"/>
  <c r="AN115" i="4"/>
  <c r="BA55" i="4"/>
  <c r="BJ32" i="4"/>
  <c r="BJ24" i="4"/>
  <c r="BJ43" i="4"/>
  <c r="BJ107" i="4"/>
  <c r="BJ76" i="4"/>
  <c r="BJ86" i="4"/>
  <c r="BJ109" i="4"/>
  <c r="BJ97" i="4"/>
  <c r="BA36" i="4"/>
  <c r="BA35" i="4"/>
  <c r="BA104" i="4"/>
  <c r="BA84" i="4"/>
  <c r="BA108" i="4"/>
  <c r="BA100" i="4"/>
  <c r="BB19" i="4"/>
  <c r="BB37" i="4"/>
  <c r="BB27" i="4"/>
  <c r="BB46" i="4"/>
  <c r="BB83" i="4"/>
  <c r="BB51" i="4"/>
  <c r="BB88" i="4"/>
  <c r="BB104" i="4"/>
  <c r="BI30" i="4"/>
  <c r="AN83" i="4"/>
  <c r="AN70" i="4"/>
  <c r="AN88" i="4"/>
  <c r="AN69" i="4"/>
  <c r="AN109" i="4"/>
  <c r="S116" i="4"/>
  <c r="R116" i="4"/>
  <c r="AJ19" i="4"/>
  <c r="S101" i="4"/>
  <c r="Q101" i="4"/>
  <c r="T101" i="4"/>
  <c r="BL101" i="4"/>
  <c r="AN27" i="4"/>
  <c r="BA45" i="4"/>
  <c r="BA54" i="4"/>
  <c r="AN10" i="4"/>
  <c r="BA95" i="4"/>
  <c r="BA110" i="4"/>
  <c r="AN32" i="4"/>
  <c r="AN47" i="4"/>
  <c r="AN11" i="4"/>
  <c r="AN44" i="4"/>
  <c r="BJ56" i="4"/>
  <c r="Q55" i="4"/>
  <c r="T55" i="4"/>
  <c r="BJ14" i="4"/>
  <c r="BJ21" i="4"/>
  <c r="BJ34" i="4"/>
  <c r="BJ26" i="4"/>
  <c r="BJ45" i="4"/>
  <c r="BJ68" i="4"/>
  <c r="BJ77" i="4"/>
  <c r="BJ87" i="4"/>
  <c r="BJ116" i="4"/>
  <c r="BJ98" i="4"/>
  <c r="BA38" i="4"/>
  <c r="BA37" i="4"/>
  <c r="BA106" i="4"/>
  <c r="BA85" i="4"/>
  <c r="BA103" i="4"/>
  <c r="BA109" i="4"/>
  <c r="BB22" i="4"/>
  <c r="BB39" i="4"/>
  <c r="BB29" i="4"/>
  <c r="BB48" i="4"/>
  <c r="BB85" i="4"/>
  <c r="BB96" i="4"/>
  <c r="BB90" i="4"/>
  <c r="BB106" i="4"/>
  <c r="BI48" i="4"/>
  <c r="AN85" i="4"/>
  <c r="AN72" i="4"/>
  <c r="AN90" i="4"/>
  <c r="AN103" i="4"/>
  <c r="AN110" i="4"/>
  <c r="BI103" i="4"/>
  <c r="T67" i="4"/>
  <c r="S67" i="4"/>
  <c r="Q67" i="4"/>
  <c r="T68" i="4"/>
  <c r="S68" i="4"/>
  <c r="Q68" i="4"/>
  <c r="T69" i="4"/>
  <c r="S69" i="4"/>
  <c r="Q69" i="4"/>
  <c r="T70" i="4"/>
  <c r="S70" i="4"/>
  <c r="Q70" i="4"/>
  <c r="S71" i="4"/>
  <c r="Q71" i="4"/>
  <c r="T71" i="4"/>
  <c r="S72" i="4"/>
  <c r="Q72" i="4"/>
  <c r="T72" i="4"/>
  <c r="S73" i="4"/>
  <c r="Q73" i="4"/>
  <c r="T73" i="4"/>
  <c r="S74" i="4"/>
  <c r="Q74" i="4"/>
  <c r="T74" i="4"/>
  <c r="T76" i="4"/>
  <c r="S76" i="4"/>
  <c r="Q76" i="4"/>
  <c r="T77" i="4"/>
  <c r="S77" i="4"/>
  <c r="Q77" i="4"/>
  <c r="T78" i="4"/>
  <c r="S78" i="4"/>
  <c r="Q78" i="4"/>
  <c r="T79" i="4"/>
  <c r="Q79" i="4"/>
  <c r="S79" i="4"/>
  <c r="S81" i="4"/>
  <c r="Q81" i="4"/>
  <c r="T81" i="4"/>
  <c r="S82" i="4"/>
  <c r="Q82" i="4"/>
  <c r="T82" i="4"/>
  <c r="S83" i="4"/>
  <c r="T83" i="4"/>
  <c r="Q83" i="4"/>
  <c r="S84" i="4"/>
  <c r="Q84" i="4"/>
  <c r="T84" i="4"/>
  <c r="T114" i="4"/>
  <c r="Q114" i="4"/>
  <c r="T115" i="4"/>
  <c r="Q115" i="4"/>
  <c r="AF40" i="4"/>
  <c r="AF101" i="4"/>
  <c r="BA92" i="4"/>
  <c r="BA90" i="4"/>
  <c r="AN17" i="4"/>
  <c r="AN51" i="4"/>
  <c r="AN38" i="4"/>
  <c r="BA115" i="4"/>
  <c r="BA21" i="4"/>
  <c r="BJ9" i="4"/>
  <c r="BJ36" i="4"/>
  <c r="BJ28" i="4"/>
  <c r="BJ51" i="4"/>
  <c r="BJ103" i="4"/>
  <c r="BJ78" i="4"/>
  <c r="BJ88" i="4"/>
  <c r="BJ100" i="4"/>
  <c r="BJ99" i="4"/>
  <c r="BA40" i="4"/>
  <c r="BA39" i="4"/>
  <c r="BA70" i="4"/>
  <c r="BA86" i="4"/>
  <c r="BA105" i="4"/>
  <c r="BA116" i="4"/>
  <c r="BJ22" i="4"/>
  <c r="BB24" i="4"/>
  <c r="BB43" i="4"/>
  <c r="BB32" i="4"/>
  <c r="BB50" i="4"/>
  <c r="BB87" i="4"/>
  <c r="BB70" i="4"/>
  <c r="BB93" i="4"/>
  <c r="AN87" i="4"/>
  <c r="AN74" i="4"/>
  <c r="AN93" i="4"/>
  <c r="AN104" i="4"/>
  <c r="AN111" i="4"/>
  <c r="BA10" i="4"/>
  <c r="Q116" i="4"/>
  <c r="T116" i="4"/>
  <c r="S85" i="4"/>
  <c r="Q85" i="4"/>
  <c r="T85" i="4"/>
  <c r="BJ18" i="4"/>
  <c r="BJ40" i="4"/>
  <c r="BJ33" i="4"/>
  <c r="BJ48" i="4"/>
  <c r="BJ71" i="4"/>
  <c r="BJ81" i="4"/>
  <c r="BJ90" i="4"/>
  <c r="BJ106" i="4"/>
  <c r="BJ108" i="4"/>
  <c r="BA23" i="4"/>
  <c r="BA49" i="4"/>
  <c r="BA51" i="4"/>
  <c r="BA77" i="4"/>
  <c r="BA88" i="4"/>
  <c r="BA96" i="4"/>
  <c r="AN73" i="4"/>
  <c r="AN92" i="4"/>
  <c r="AN79" i="4"/>
  <c r="AN95" i="4"/>
  <c r="AN106" i="4"/>
  <c r="BB101" i="4"/>
  <c r="BB84" i="4"/>
  <c r="AI48" i="4"/>
  <c r="AN28" i="4"/>
  <c r="BA112" i="4"/>
  <c r="BA72" i="4"/>
  <c r="AN29" i="4"/>
  <c r="AN49" i="4"/>
  <c r="BA47" i="4"/>
  <c r="AN35" i="4"/>
  <c r="BA52" i="4"/>
  <c r="AN36" i="4"/>
  <c r="BA17" i="4"/>
  <c r="AN33" i="4"/>
  <c r="AN26" i="4"/>
  <c r="AN24" i="4"/>
  <c r="AN14" i="4"/>
  <c r="AN25" i="4"/>
  <c r="BJ17" i="4"/>
  <c r="BA12" i="4"/>
  <c r="BA18" i="4"/>
  <c r="BJ23" i="4"/>
  <c r="BJ44" i="4"/>
  <c r="BJ35" i="4"/>
  <c r="BJ50" i="4"/>
  <c r="BJ72" i="4"/>
  <c r="BJ82" i="4"/>
  <c r="BJ92" i="4"/>
  <c r="BJ94" i="4"/>
  <c r="BJ110" i="4"/>
  <c r="BA25" i="4"/>
  <c r="BA24" i="4"/>
  <c r="BA46" i="4"/>
  <c r="BA78" i="4"/>
  <c r="BA89" i="4"/>
  <c r="BA97" i="4"/>
  <c r="BJ19" i="4"/>
  <c r="BB30" i="4"/>
  <c r="BB21" i="4"/>
  <c r="BB38" i="4"/>
  <c r="BB76" i="4"/>
  <c r="BB94" i="4"/>
  <c r="BB79" i="4"/>
  <c r="BB99" i="4"/>
  <c r="BB110" i="4"/>
  <c r="AN76" i="4"/>
  <c r="AN94" i="4"/>
  <c r="AN82" i="4"/>
  <c r="AN97" i="4"/>
  <c r="AN107" i="4"/>
  <c r="AJ24" i="4"/>
  <c r="AF36" i="4"/>
  <c r="BB114" i="4"/>
  <c r="BJ54" i="4"/>
  <c r="AN55" i="4"/>
  <c r="BA28" i="4"/>
  <c r="BA26" i="4"/>
  <c r="AN13" i="4"/>
  <c r="AN23" i="4"/>
  <c r="AN45" i="4"/>
  <c r="AN9" i="4"/>
  <c r="AN21" i="4"/>
  <c r="BJ115" i="4"/>
  <c r="BJ55" i="4"/>
  <c r="BJ27" i="4"/>
  <c r="BJ47" i="4"/>
  <c r="BJ37" i="4"/>
  <c r="BJ52" i="4"/>
  <c r="BJ73" i="4"/>
  <c r="BJ83" i="4"/>
  <c r="BJ93" i="4"/>
  <c r="BJ95" i="4"/>
  <c r="BJ112" i="4"/>
  <c r="BA27" i="4"/>
  <c r="BA30" i="4"/>
  <c r="BA48" i="4"/>
  <c r="BA79" i="4"/>
  <c r="BA93" i="4"/>
  <c r="BA98" i="4"/>
  <c r="BB33" i="4"/>
  <c r="BB23" i="4"/>
  <c r="BB40" i="4"/>
  <c r="BB78" i="4"/>
  <c r="BB98" i="4"/>
  <c r="BB82" i="4"/>
  <c r="BB116" i="4"/>
  <c r="BB111" i="4"/>
  <c r="BI27" i="4"/>
  <c r="BI108" i="4"/>
  <c r="AN78" i="4"/>
  <c r="AN100" i="4"/>
  <c r="AN84" i="4"/>
  <c r="AN99" i="4"/>
  <c r="BJ10" i="4"/>
  <c r="BM24" i="4"/>
  <c r="BM84" i="4"/>
  <c r="Y8" i="4"/>
  <c r="W8" i="4"/>
  <c r="AQ37" i="4"/>
  <c r="BL37" i="4"/>
  <c r="AQ97" i="4"/>
  <c r="BL97" i="4"/>
  <c r="AT123" i="4"/>
  <c r="CB10" i="4" s="1"/>
  <c r="BI1" i="4"/>
  <c r="BA74" i="4"/>
  <c r="J168" i="1"/>
  <c r="K203" i="1" s="1"/>
  <c r="AN128" i="4"/>
  <c r="BI128" i="4" s="1"/>
  <c r="BL139" i="4"/>
  <c r="AQ139" i="4"/>
  <c r="Y7" i="4"/>
  <c r="L54" i="1" s="1"/>
  <c r="Y51" i="4"/>
  <c r="X51" i="4"/>
  <c r="X49" i="4"/>
  <c r="X47" i="4"/>
  <c r="Y45" i="4"/>
  <c r="X45" i="4"/>
  <c r="X43" i="4"/>
  <c r="Y39" i="4"/>
  <c r="X39" i="4"/>
  <c r="X37" i="4"/>
  <c r="Y35" i="4"/>
  <c r="X35" i="4"/>
  <c r="X33" i="4"/>
  <c r="Y30" i="4"/>
  <c r="X28" i="4"/>
  <c r="X26" i="4"/>
  <c r="X24" i="4"/>
  <c r="Y22" i="4"/>
  <c r="X22" i="4"/>
  <c r="X19" i="4"/>
  <c r="X17" i="4"/>
  <c r="X14" i="4"/>
  <c r="Y12" i="4"/>
  <c r="X12" i="4"/>
  <c r="Y55" i="4"/>
  <c r="X55" i="4"/>
  <c r="Y11" i="4"/>
  <c r="L55" i="1" s="1"/>
  <c r="X41" i="4"/>
  <c r="Y52" i="4"/>
  <c r="X52" i="4"/>
  <c r="Y48" i="4"/>
  <c r="X48" i="4"/>
  <c r="X46" i="4"/>
  <c r="X44" i="4"/>
  <c r="Y40" i="4"/>
  <c r="X40" i="4"/>
  <c r="X36" i="4"/>
  <c r="X34" i="4"/>
  <c r="Y32" i="4"/>
  <c r="X32" i="4"/>
  <c r="Y29" i="4"/>
  <c r="X29" i="4"/>
  <c r="Y23" i="4"/>
  <c r="X23" i="4"/>
  <c r="Y18" i="4"/>
  <c r="X13" i="4"/>
  <c r="L71" i="16"/>
  <c r="BC19" i="4"/>
  <c r="BC24" i="4"/>
  <c r="BC33" i="4"/>
  <c r="BC43" i="4"/>
  <c r="BC32" i="4"/>
  <c r="BC40" i="4"/>
  <c r="BC52" i="4"/>
  <c r="BC70" i="4"/>
  <c r="BC78" i="4"/>
  <c r="BC83" i="4"/>
  <c r="BC87" i="4"/>
  <c r="BC92" i="4"/>
  <c r="BC95" i="4"/>
  <c r="BC99" i="4"/>
  <c r="BC109" i="4"/>
  <c r="BC108" i="4"/>
  <c r="AH77" i="4"/>
  <c r="AH84" i="4"/>
  <c r="AH89" i="4"/>
  <c r="AH103" i="4"/>
  <c r="AH96" i="4"/>
  <c r="AH104" i="4"/>
  <c r="BK38" i="4"/>
  <c r="AK84" i="4"/>
  <c r="AK98" i="4"/>
  <c r="BC10" i="4"/>
  <c r="BH109" i="4"/>
  <c r="BH49" i="4"/>
  <c r="BH101" i="4"/>
  <c r="AR49" i="4"/>
  <c r="AR109" i="4"/>
  <c r="AM9" i="4"/>
  <c r="AP109" i="4"/>
  <c r="AP68" i="4"/>
  <c r="AP70" i="4"/>
  <c r="AP71" i="4"/>
  <c r="AP84" i="4"/>
  <c r="AP9" i="4"/>
  <c r="AP101" i="4"/>
  <c r="AP8" i="4"/>
  <c r="AP11" i="4"/>
  <c r="AP18" i="4"/>
  <c r="AP77" i="4"/>
  <c r="AP41" i="4"/>
  <c r="AP49" i="4"/>
  <c r="AP24" i="4"/>
  <c r="AP10" i="4"/>
  <c r="AP85" i="4"/>
  <c r="BK85" i="4"/>
  <c r="BK49" i="4"/>
  <c r="BJ84" i="4"/>
  <c r="BD101" i="4"/>
  <c r="BD105" i="4"/>
  <c r="AP72" i="4"/>
  <c r="AP12" i="4"/>
  <c r="BD41" i="4"/>
  <c r="AM101" i="4"/>
  <c r="BA101" i="4"/>
  <c r="BK68" i="4"/>
  <c r="BK101" i="4"/>
  <c r="BK70" i="4"/>
  <c r="BK8" i="4"/>
  <c r="BK12" i="4"/>
  <c r="BK26" i="4"/>
  <c r="BK71" i="4"/>
  <c r="BK84" i="4"/>
  <c r="BK109" i="4"/>
  <c r="BK25" i="4"/>
  <c r="BK13" i="4"/>
  <c r="BK72" i="4"/>
  <c r="BK10" i="4"/>
  <c r="AK101" i="4"/>
  <c r="AK111" i="4"/>
  <c r="AP33" i="4"/>
  <c r="BK18" i="4"/>
  <c r="AP13" i="4"/>
  <c r="AI41" i="4"/>
  <c r="BB41" i="4"/>
  <c r="BJ41" i="4"/>
  <c r="AJ101" i="4"/>
  <c r="AK70" i="4"/>
  <c r="AK93" i="4"/>
  <c r="AK110" i="4"/>
  <c r="BB123" i="4"/>
  <c r="BB140" i="4" s="1"/>
  <c r="BM109" i="4"/>
  <c r="BM101" i="4"/>
  <c r="AO44" i="4"/>
  <c r="AO25" i="4"/>
  <c r="AO84" i="4"/>
  <c r="AM109" i="4"/>
  <c r="AM49" i="4"/>
  <c r="BK9" i="4"/>
  <c r="AP25" i="4"/>
  <c r="BM41" i="4"/>
  <c r="BH41" i="4"/>
  <c r="AF55" i="4"/>
  <c r="BP55" i="4"/>
  <c r="C135" i="1"/>
  <c r="BD68" i="4"/>
  <c r="AR101" i="4"/>
  <c r="AH101" i="4"/>
  <c r="BE101" i="4"/>
  <c r="BI101" i="4"/>
  <c r="AP114" i="4"/>
  <c r="BC114" i="4"/>
  <c r="BI114" i="4"/>
  <c r="BA114" i="4"/>
  <c r="BM114" i="4"/>
  <c r="AI114" i="4"/>
  <c r="BC48" i="4"/>
  <c r="BC30" i="4"/>
  <c r="BC39" i="4"/>
  <c r="BC29" i="4"/>
  <c r="BC38" i="4"/>
  <c r="BC50" i="4"/>
  <c r="BC51" i="4"/>
  <c r="BC77" i="4"/>
  <c r="BC82" i="4"/>
  <c r="BC86" i="4"/>
  <c r="BC90" i="4"/>
  <c r="BC111" i="4"/>
  <c r="BC98" i="4"/>
  <c r="BC106" i="4"/>
  <c r="BC116" i="4"/>
  <c r="AH76" i="4"/>
  <c r="AH82" i="4"/>
  <c r="AH88" i="4"/>
  <c r="AH94" i="4"/>
  <c r="AH112" i="4"/>
  <c r="AH100" i="4"/>
  <c r="AH116" i="4"/>
  <c r="AK79" i="4"/>
  <c r="AK109" i="4"/>
  <c r="BE10" i="4"/>
  <c r="BJ11" i="4"/>
  <c r="AR45" i="4"/>
  <c r="AN101" i="4"/>
  <c r="AN41" i="4"/>
  <c r="AG56" i="4"/>
  <c r="AI25" i="4"/>
  <c r="AG101" i="4"/>
  <c r="AG8" i="4"/>
  <c r="AG17" i="4"/>
  <c r="AG23" i="4"/>
  <c r="AG33" i="4"/>
  <c r="AG47" i="4"/>
  <c r="AP19" i="4"/>
  <c r="BK11" i="4"/>
  <c r="BM49" i="4"/>
  <c r="BK77" i="4"/>
  <c r="BJ25" i="4"/>
  <c r="AP26" i="4"/>
  <c r="AQ101" i="4"/>
  <c r="AQ41" i="4"/>
  <c r="AQ25" i="4"/>
  <c r="AQ85" i="4"/>
  <c r="AR41" i="4"/>
  <c r="BF41" i="4"/>
  <c r="BK41" i="4"/>
  <c r="V56" i="4"/>
  <c r="W56" i="4" s="1"/>
  <c r="V54" i="4"/>
  <c r="W54" i="4" s="1"/>
  <c r="AO101" i="4"/>
  <c r="BC101" i="4"/>
  <c r="BB14" i="4"/>
  <c r="AP69" i="4"/>
  <c r="C122" i="4"/>
  <c r="AA24" i="4" s="1"/>
  <c r="L111" i="1"/>
  <c r="M197" i="1" s="1"/>
  <c r="N75" i="16" s="1"/>
  <c r="J42" i="6"/>
  <c r="J61" i="6" s="1"/>
  <c r="G6" i="6" s="1"/>
  <c r="J73" i="1"/>
  <c r="I133" i="1"/>
  <c r="BB120" i="4"/>
  <c r="BB137" i="4" s="1"/>
  <c r="AN124" i="4"/>
  <c r="C151" i="1"/>
  <c r="C170" i="1"/>
  <c r="J75" i="1"/>
  <c r="AN140" i="4"/>
  <c r="AK7" i="4"/>
  <c r="BC7" i="4"/>
  <c r="BE67" i="4"/>
  <c r="BA67" i="4"/>
  <c r="BA7" i="4"/>
  <c r="BD7" i="4"/>
  <c r="BF67" i="4"/>
  <c r="BD67" i="4"/>
  <c r="BF7" i="4"/>
  <c r="BB7" i="4"/>
  <c r="AF7" i="4"/>
  <c r="AJ7" i="4"/>
  <c r="AH7" i="4"/>
  <c r="AH67" i="4"/>
  <c r="AJ67" i="4"/>
  <c r="BB67" i="4"/>
  <c r="AI67" i="4"/>
  <c r="AG67" i="4"/>
  <c r="BK69" i="4"/>
  <c r="AQ141" i="4"/>
  <c r="AQ67" i="4"/>
  <c r="BI7" i="4"/>
  <c r="BL67" i="4"/>
  <c r="AN7" i="4"/>
  <c r="BJ67" i="4"/>
  <c r="BH67" i="4"/>
  <c r="BM67" i="4"/>
  <c r="AN67" i="4"/>
  <c r="BK7" i="4"/>
  <c r="AP7" i="4"/>
  <c r="BK67" i="4"/>
  <c r="AO7" i="4"/>
  <c r="AR7" i="4"/>
  <c r="AR67" i="4"/>
  <c r="BM7" i="4"/>
  <c r="AP67" i="4"/>
  <c r="AM67" i="4"/>
  <c r="AO67" i="4"/>
  <c r="BJ7" i="4"/>
  <c r="C67" i="6"/>
  <c r="I16" i="6" s="1"/>
  <c r="L16" i="6" s="1"/>
  <c r="AT124" i="4"/>
  <c r="CB11" i="4" s="1"/>
  <c r="AI13" i="4"/>
  <c r="AI14" i="4"/>
  <c r="BF13" i="4"/>
  <c r="AF14" i="4"/>
  <c r="AH14" i="4"/>
  <c r="AJ14" i="4"/>
  <c r="BE14" i="4"/>
  <c r="AH73" i="4"/>
  <c r="AG14" i="4"/>
  <c r="AH13" i="4"/>
  <c r="AF13" i="4"/>
  <c r="AK13" i="4"/>
  <c r="BA73" i="4"/>
  <c r="AJ13" i="4"/>
  <c r="AK14" i="4"/>
  <c r="BE73" i="4"/>
  <c r="AK73" i="4"/>
  <c r="BB124" i="4"/>
  <c r="BB141" i="4" s="1"/>
  <c r="BC13" i="4"/>
  <c r="BB13" i="4"/>
  <c r="BE74" i="4"/>
  <c r="BA13" i="4"/>
  <c r="BC73" i="4"/>
  <c r="AK74" i="4"/>
  <c r="AI74" i="4"/>
  <c r="AJ151" i="4"/>
  <c r="AT122" i="4"/>
  <c r="CB9" i="4" s="1"/>
  <c r="BD13" i="4"/>
  <c r="BF73" i="4"/>
  <c r="AG73" i="4"/>
  <c r="BD73" i="4"/>
  <c r="AI73" i="4"/>
  <c r="BE13" i="4"/>
  <c r="BA14" i="4"/>
  <c r="BD14" i="4"/>
  <c r="AJ74" i="4"/>
  <c r="AF73" i="4"/>
  <c r="BB73" i="4"/>
  <c r="AG13" i="4"/>
  <c r="AT121" i="4"/>
  <c r="CB8" i="4" s="1"/>
  <c r="J111" i="1"/>
  <c r="L75" i="16" s="1"/>
  <c r="I58" i="1"/>
  <c r="P76" i="1"/>
  <c r="Q195" i="1" s="1"/>
  <c r="I35" i="6"/>
  <c r="L35" i="6" s="1"/>
  <c r="I28" i="6"/>
  <c r="M28" i="6" s="1"/>
  <c r="O13" i="6"/>
  <c r="R13" i="6" s="1"/>
  <c r="O29" i="6"/>
  <c r="S29" i="6" s="1"/>
  <c r="I33" i="6"/>
  <c r="J33" i="6" s="1"/>
  <c r="K33" i="6" s="1"/>
  <c r="I20" i="6"/>
  <c r="J20" i="6" s="1"/>
  <c r="K20" i="6" s="1"/>
  <c r="O21" i="6"/>
  <c r="S21" i="6" s="1"/>
  <c r="O9" i="6"/>
  <c r="R9" i="6" s="1"/>
  <c r="O25" i="6"/>
  <c r="R25" i="6" s="1"/>
  <c r="AE123" i="4"/>
  <c r="BZ10" i="4" s="1"/>
  <c r="AA14" i="4"/>
  <c r="AA19" i="4"/>
  <c r="AA27" i="4"/>
  <c r="AA32" i="4"/>
  <c r="AA36" i="4"/>
  <c r="AA46" i="4"/>
  <c r="AA50" i="4"/>
  <c r="AA55" i="4"/>
  <c r="AA47" i="4"/>
  <c r="AA51" i="4"/>
  <c r="AA54" i="4"/>
  <c r="AA18" i="4"/>
  <c r="AA23" i="4"/>
  <c r="AA26" i="4"/>
  <c r="AA35" i="4"/>
  <c r="AA39" i="4"/>
  <c r="AA45" i="4"/>
  <c r="AA56" i="4"/>
  <c r="AA33" i="4"/>
  <c r="AA37" i="4"/>
  <c r="AA25" i="4"/>
  <c r="AA41" i="4"/>
  <c r="AA12" i="4"/>
  <c r="AA22" i="4"/>
  <c r="AA29" i="4"/>
  <c r="AA34" i="4"/>
  <c r="AA44" i="4"/>
  <c r="AA48" i="4"/>
  <c r="AA52" i="4"/>
  <c r="AA7" i="4"/>
  <c r="AA8" i="4"/>
  <c r="AB8" i="4" s="1"/>
  <c r="AA9" i="4"/>
  <c r="AA11" i="4"/>
  <c r="AB11" i="4" s="1"/>
  <c r="AA16" i="4"/>
  <c r="AF8" i="4"/>
  <c r="BE68" i="4"/>
  <c r="O32" i="6"/>
  <c r="S32" i="6" s="1"/>
  <c r="O28" i="6"/>
  <c r="P28" i="6" s="1"/>
  <c r="Q28" i="6" s="1"/>
  <c r="O24" i="6"/>
  <c r="R24" i="6" s="1"/>
  <c r="O16" i="6"/>
  <c r="P16" i="6" s="1"/>
  <c r="Q16" i="6" s="1"/>
  <c r="O12" i="6"/>
  <c r="P12" i="6" s="1"/>
  <c r="Q12" i="6" s="1"/>
  <c r="O8" i="6"/>
  <c r="R8" i="6" s="1"/>
  <c r="N73" i="1" s="1"/>
  <c r="I27" i="6"/>
  <c r="J27" i="6" s="1"/>
  <c r="K27" i="6" s="1"/>
  <c r="I23" i="6"/>
  <c r="J23" i="6" s="1"/>
  <c r="K23" i="6" s="1"/>
  <c r="I19" i="6"/>
  <c r="L19" i="6" s="1"/>
  <c r="I11" i="6"/>
  <c r="M11" i="6" s="1"/>
  <c r="I7" i="6"/>
  <c r="J7" i="6" s="1"/>
  <c r="I9" i="6"/>
  <c r="M9" i="6" s="1"/>
  <c r="AT120" i="4"/>
  <c r="CB7" i="4" s="1"/>
  <c r="AP150" i="4"/>
  <c r="AM122" i="4" s="1"/>
  <c r="AS122" i="4" s="1"/>
  <c r="CA9" i="4" s="1"/>
  <c r="J72" i="1"/>
  <c r="O31" i="6"/>
  <c r="R31" i="6" s="1"/>
  <c r="O27" i="6"/>
  <c r="R27" i="6" s="1"/>
  <c r="O23" i="6"/>
  <c r="R23" i="6" s="1"/>
  <c r="O15" i="6"/>
  <c r="S15" i="6" s="1"/>
  <c r="O11" i="6"/>
  <c r="S11" i="6" s="1"/>
  <c r="O7" i="6"/>
  <c r="P7" i="6" s="1"/>
  <c r="I26" i="6"/>
  <c r="J26" i="6" s="1"/>
  <c r="K26" i="6" s="1"/>
  <c r="I22" i="6"/>
  <c r="M22" i="6" s="1"/>
  <c r="I18" i="6"/>
  <c r="L18" i="6" s="1"/>
  <c r="I10" i="6"/>
  <c r="M10" i="6" s="1"/>
  <c r="I8" i="6"/>
  <c r="M8" i="6" s="1"/>
  <c r="J74" i="1"/>
  <c r="AK8" i="4"/>
  <c r="O30" i="6"/>
  <c r="S30" i="6" s="1"/>
  <c r="O26" i="6"/>
  <c r="P26" i="6" s="1"/>
  <c r="Q26" i="6" s="1"/>
  <c r="O18" i="6"/>
  <c r="R18" i="6" s="1"/>
  <c r="O14" i="6"/>
  <c r="S14" i="6" s="1"/>
  <c r="O10" i="6"/>
  <c r="R10" i="6" s="1"/>
  <c r="I25" i="6"/>
  <c r="J25" i="6" s="1"/>
  <c r="K25" i="6" s="1"/>
  <c r="I21" i="6"/>
  <c r="I17" i="6"/>
  <c r="J17" i="6" s="1"/>
  <c r="K17" i="6" s="1"/>
  <c r="I37" i="6"/>
  <c r="J37" i="6" s="1"/>
  <c r="K37" i="6" s="1"/>
  <c r="I31" i="6"/>
  <c r="J31" i="6" s="1"/>
  <c r="K31" i="6" s="1"/>
  <c r="I36" i="6"/>
  <c r="BB121" i="4"/>
  <c r="BB138" i="4" s="1"/>
  <c r="BD74" i="4"/>
  <c r="AI8" i="4"/>
  <c r="AJ68" i="4"/>
  <c r="BF8" i="4"/>
  <c r="AF68" i="4"/>
  <c r="BC68" i="4"/>
  <c r="BB68" i="4"/>
  <c r="AH8" i="4"/>
  <c r="AJ8" i="4"/>
  <c r="BB8" i="4"/>
  <c r="BE8" i="4"/>
  <c r="BC8" i="4"/>
  <c r="AH68" i="4"/>
  <c r="AG68" i="4"/>
  <c r="AI68" i="4"/>
  <c r="AK68" i="4"/>
  <c r="BA8" i="4"/>
  <c r="BA68" i="4"/>
  <c r="BD8" i="4"/>
  <c r="BF68" i="4"/>
  <c r="AG139" i="4"/>
  <c r="AF11" i="4"/>
  <c r="AG11" i="4"/>
  <c r="AE124" i="4"/>
  <c r="BZ11" i="4" s="1"/>
  <c r="AK11" i="4"/>
  <c r="AJ11" i="4"/>
  <c r="AH71" i="4"/>
  <c r="BA11" i="4"/>
  <c r="AF71" i="4"/>
  <c r="AI151" i="4"/>
  <c r="BC14" i="4"/>
  <c r="BF14" i="4"/>
  <c r="BF74" i="4"/>
  <c r="AG74" i="4"/>
  <c r="AF74" i="4"/>
  <c r="BC74" i="4"/>
  <c r="AH74" i="4"/>
  <c r="BB74" i="4"/>
  <c r="BD11" i="4"/>
  <c r="BB71" i="4"/>
  <c r="AI71" i="4"/>
  <c r="AJ150" i="4"/>
  <c r="BC11" i="4"/>
  <c r="BE71" i="4"/>
  <c r="AJ71" i="4"/>
  <c r="BF11" i="4"/>
  <c r="BA71" i="4"/>
  <c r="BC71" i="4"/>
  <c r="BF71" i="4"/>
  <c r="BD71" i="4"/>
  <c r="BE11" i="4"/>
  <c r="AE122" i="4"/>
  <c r="BZ9" i="4" s="1"/>
  <c r="AK71" i="4"/>
  <c r="BB11" i="4"/>
  <c r="AG71" i="4"/>
  <c r="AI149" i="4"/>
  <c r="AF129" i="4" s="1"/>
  <c r="BA129" i="4" s="1"/>
  <c r="AI148" i="4"/>
  <c r="AF128" i="4" s="1"/>
  <c r="BA128" i="4" s="1"/>
  <c r="AI152" i="4"/>
  <c r="AF124" i="4" s="1"/>
  <c r="AD124" i="4" s="1"/>
  <c r="BY11" i="4" s="1"/>
  <c r="AI150" i="4"/>
  <c r="AG146" i="4"/>
  <c r="AH9" i="4"/>
  <c r="AG69" i="4"/>
  <c r="AN137" i="4"/>
  <c r="AN146" i="4"/>
  <c r="BI120" i="4"/>
  <c r="BI137" i="4" s="1"/>
  <c r="AP151" i="4"/>
  <c r="AN138" i="4"/>
  <c r="BI121" i="4"/>
  <c r="BI138" i="4" s="1"/>
  <c r="AP148" i="4"/>
  <c r="AM128" i="4" s="1"/>
  <c r="BH128" i="4" s="1"/>
  <c r="AF9" i="4"/>
  <c r="AK9" i="4"/>
  <c r="AG9" i="4"/>
  <c r="AK69" i="4"/>
  <c r="BE9" i="4"/>
  <c r="BE69" i="4"/>
  <c r="BD9" i="4"/>
  <c r="BC69" i="4"/>
  <c r="BF9" i="4"/>
  <c r="BB69" i="4"/>
  <c r="BD69" i="4"/>
  <c r="AI69" i="4"/>
  <c r="AE121" i="4"/>
  <c r="BZ8" i="4" s="1"/>
  <c r="AI9" i="4"/>
  <c r="AJ9" i="4"/>
  <c r="AH69" i="4"/>
  <c r="BA9" i="4"/>
  <c r="BA69" i="4"/>
  <c r="AJ69" i="4"/>
  <c r="AF69" i="4"/>
  <c r="BC9" i="4"/>
  <c r="BB9" i="4"/>
  <c r="BF69" i="4"/>
  <c r="Y41" i="4"/>
  <c r="Y50" i="4"/>
  <c r="Y19" i="4"/>
  <c r="K44" i="6"/>
  <c r="L44" i="6" s="1"/>
  <c r="Y28" i="4"/>
  <c r="Y43" i="4"/>
  <c r="Y37" i="4"/>
  <c r="AG7" i="4"/>
  <c r="AE120" i="4"/>
  <c r="BZ7" i="4" s="1"/>
  <c r="Y14" i="4"/>
  <c r="Y33" i="4"/>
  <c r="Y36" i="4"/>
  <c r="Y47" i="4"/>
  <c r="Y24" i="4"/>
  <c r="Y46" i="4"/>
  <c r="Y49" i="4"/>
  <c r="Y13" i="4"/>
  <c r="Y27" i="4"/>
  <c r="Y34" i="4"/>
  <c r="Y9" i="4"/>
  <c r="Y10" i="4"/>
  <c r="L57" i="1" s="1"/>
  <c r="Y38" i="4"/>
  <c r="Y17" i="4"/>
  <c r="Y26" i="4"/>
  <c r="AP149" i="4"/>
  <c r="AP152" i="4"/>
  <c r="X25" i="4"/>
  <c r="Y25" i="4"/>
  <c r="X21" i="4"/>
  <c r="Y21" i="4"/>
  <c r="Y16" i="4"/>
  <c r="X16" i="4"/>
  <c r="Y44" i="4"/>
  <c r="AE56" i="3"/>
  <c r="AD56" i="3"/>
  <c r="AE58" i="3"/>
  <c r="AD58" i="3"/>
  <c r="AD59" i="3"/>
  <c r="AE59" i="3"/>
  <c r="AE60" i="3"/>
  <c r="AD60" i="3"/>
  <c r="AD57" i="3"/>
  <c r="AE57" i="3"/>
  <c r="K59" i="6"/>
  <c r="L59" i="6" s="1"/>
  <c r="K56" i="6"/>
  <c r="L56" i="6" s="1"/>
  <c r="K54" i="6"/>
  <c r="L54" i="6" s="1"/>
  <c r="K52" i="6"/>
  <c r="L52" i="6" s="1"/>
  <c r="K50" i="6"/>
  <c r="L50" i="6" s="1"/>
  <c r="K48" i="6"/>
  <c r="L48" i="6" s="1"/>
  <c r="K46" i="6"/>
  <c r="L46" i="6" s="1"/>
  <c r="K60" i="6"/>
  <c r="L60" i="6" s="1"/>
  <c r="K58" i="6"/>
  <c r="L58" i="6" s="1"/>
  <c r="K55" i="6"/>
  <c r="L55" i="6" s="1"/>
  <c r="K53" i="6"/>
  <c r="L53" i="6" s="1"/>
  <c r="K51" i="6"/>
  <c r="L51" i="6" s="1"/>
  <c r="K49" i="6"/>
  <c r="L49" i="6" s="1"/>
  <c r="K47" i="6"/>
  <c r="L47" i="6" s="1"/>
  <c r="K45" i="6"/>
  <c r="L45" i="6" s="1"/>
  <c r="K42" i="6"/>
  <c r="AJ132" i="4"/>
  <c r="BE123" i="4"/>
  <c r="BE130" i="4"/>
  <c r="AJ129" i="4"/>
  <c r="AJ120" i="4"/>
  <c r="AQ123" i="4"/>
  <c r="AQ121" i="4"/>
  <c r="BE124" i="4"/>
  <c r="AJ122" i="4"/>
  <c r="BE128" i="4"/>
  <c r="AJ124" i="4"/>
  <c r="AJ130" i="4"/>
  <c r="AJ128" i="4"/>
  <c r="AQ129" i="4"/>
  <c r="BE132" i="4"/>
  <c r="BE122" i="4"/>
  <c r="BE120" i="4"/>
  <c r="BE131" i="4"/>
  <c r="AJ121" i="4"/>
  <c r="BL123" i="4"/>
  <c r="BL129" i="4"/>
  <c r="AJ123" i="4"/>
  <c r="BE129" i="4"/>
  <c r="BL131" i="4"/>
  <c r="BL124" i="4"/>
  <c r="AJ131" i="4"/>
  <c r="BE121" i="4"/>
  <c r="AQ131" i="4"/>
  <c r="BL121" i="4"/>
  <c r="AQ128" i="4"/>
  <c r="BL120" i="4"/>
  <c r="BL128" i="4"/>
  <c r="AQ120" i="4"/>
  <c r="AF131" i="4" l="1"/>
  <c r="BA131" i="4" s="1"/>
  <c r="I12" i="6"/>
  <c r="J12" i="6" s="1"/>
  <c r="O35" i="6"/>
  <c r="R35" i="6" s="1"/>
  <c r="O36" i="6"/>
  <c r="P36" i="6" s="1"/>
  <c r="O33" i="6"/>
  <c r="P33" i="6" s="1"/>
  <c r="Q33" i="6" s="1"/>
  <c r="O37" i="6"/>
  <c r="P37" i="6" s="1"/>
  <c r="Q37" i="6" s="1"/>
  <c r="AM57" i="4"/>
  <c r="BL140" i="4"/>
  <c r="AQ140" i="4"/>
  <c r="AQ138" i="4"/>
  <c r="BL138" i="4"/>
  <c r="BL141" i="4"/>
  <c r="AQ57" i="4"/>
  <c r="AR57" i="4"/>
  <c r="AM130" i="4"/>
  <c r="BH130" i="4" s="1"/>
  <c r="AP57" i="4"/>
  <c r="L148" i="1"/>
  <c r="L56" i="1"/>
  <c r="L53" i="1"/>
  <c r="J57" i="1"/>
  <c r="J56" i="1"/>
  <c r="J55" i="1"/>
  <c r="J54" i="1"/>
  <c r="Y56" i="4"/>
  <c r="X56" i="4"/>
  <c r="X54" i="4"/>
  <c r="J53" i="1"/>
  <c r="L77" i="16"/>
  <c r="K199" i="1"/>
  <c r="K207" i="1" s="1"/>
  <c r="V57" i="4"/>
  <c r="AD56" i="4"/>
  <c r="AB56" i="4"/>
  <c r="AC56" i="4" s="1"/>
  <c r="AB55" i="4"/>
  <c r="AC55" i="4" s="1"/>
  <c r="AB54" i="4"/>
  <c r="AC54" i="4" s="1"/>
  <c r="AD46" i="4"/>
  <c r="AB46" i="4"/>
  <c r="AC46" i="4" s="1"/>
  <c r="AB52" i="4"/>
  <c r="AC52" i="4" s="1"/>
  <c r="AD45" i="4"/>
  <c r="AB45" i="4"/>
  <c r="AC45" i="4" s="1"/>
  <c r="AB47" i="4"/>
  <c r="AC47" i="4" s="1"/>
  <c r="AB51" i="4"/>
  <c r="AC51" i="4" s="1"/>
  <c r="AD48" i="4"/>
  <c r="AB48" i="4"/>
  <c r="AC48" i="4" s="1"/>
  <c r="AD44" i="4"/>
  <c r="AB44" i="4"/>
  <c r="AC44" i="4" s="1"/>
  <c r="AB50" i="4"/>
  <c r="AC50" i="4" s="1"/>
  <c r="AB37" i="4"/>
  <c r="AC37" i="4" s="1"/>
  <c r="AB39" i="4"/>
  <c r="AC39" i="4" s="1"/>
  <c r="AD34" i="4"/>
  <c r="AB34" i="4"/>
  <c r="AC34" i="4" s="1"/>
  <c r="AD41" i="4"/>
  <c r="AB41" i="4"/>
  <c r="AC41" i="4" s="1"/>
  <c r="AD36" i="4"/>
  <c r="AB36" i="4"/>
  <c r="AC36" i="4" s="1"/>
  <c r="AB33" i="4"/>
  <c r="AC33" i="4" s="1"/>
  <c r="AB35" i="4"/>
  <c r="AC35" i="4" s="1"/>
  <c r="AB32" i="4"/>
  <c r="AC32" i="4" s="1"/>
  <c r="AB26" i="4"/>
  <c r="AC26" i="4" s="1"/>
  <c r="AD29" i="4"/>
  <c r="AB29" i="4"/>
  <c r="AC29" i="4" s="1"/>
  <c r="AB25" i="4"/>
  <c r="AC25" i="4" s="1"/>
  <c r="AB23" i="4"/>
  <c r="AC23" i="4" s="1"/>
  <c r="AB24" i="4"/>
  <c r="AC24" i="4" s="1"/>
  <c r="AB22" i="4"/>
  <c r="AC22" i="4" s="1"/>
  <c r="AB27" i="4"/>
  <c r="AC27" i="4" s="1"/>
  <c r="AD19" i="4"/>
  <c r="AB19" i="4"/>
  <c r="AC19" i="4" s="1"/>
  <c r="AB18" i="4"/>
  <c r="AC18" i="4" s="1"/>
  <c r="AB16" i="4"/>
  <c r="AC16" i="4" s="1"/>
  <c r="AB14" i="4"/>
  <c r="AC14" i="4" s="1"/>
  <c r="AD9" i="4"/>
  <c r="L130" i="1" s="1"/>
  <c r="AB9" i="4"/>
  <c r="J130" i="1" s="1"/>
  <c r="AD12" i="4"/>
  <c r="AB12" i="4"/>
  <c r="AC12" i="4" s="1"/>
  <c r="AB7" i="4"/>
  <c r="R29" i="6"/>
  <c r="AD11" i="4"/>
  <c r="Y54" i="4"/>
  <c r="AN57" i="4"/>
  <c r="I13" i="6"/>
  <c r="J13" i="6" s="1"/>
  <c r="K13" i="6" s="1"/>
  <c r="I29" i="6"/>
  <c r="M29" i="6" s="1"/>
  <c r="O22" i="6"/>
  <c r="R22" i="6" s="1"/>
  <c r="I14" i="6"/>
  <c r="M14" i="6" s="1"/>
  <c r="I30" i="6"/>
  <c r="M30" i="6" s="1"/>
  <c r="O19" i="6"/>
  <c r="P19" i="6" s="1"/>
  <c r="Q19" i="6" s="1"/>
  <c r="O6" i="6"/>
  <c r="I6" i="6"/>
  <c r="J6" i="6" s="1"/>
  <c r="I15" i="6"/>
  <c r="J15" i="6" s="1"/>
  <c r="K15" i="6" s="1"/>
  <c r="I32" i="6"/>
  <c r="J32" i="6" s="1"/>
  <c r="K32" i="6" s="1"/>
  <c r="O20" i="6"/>
  <c r="P20" i="6" s="1"/>
  <c r="Q20" i="6" s="1"/>
  <c r="AA10" i="4"/>
  <c r="AA28" i="4"/>
  <c r="AA38" i="4"/>
  <c r="AA17" i="4"/>
  <c r="AA43" i="4"/>
  <c r="AA49" i="4"/>
  <c r="AA30" i="4"/>
  <c r="AA13" i="4"/>
  <c r="AA21" i="4"/>
  <c r="AA40" i="4"/>
  <c r="I24" i="6"/>
  <c r="J24" i="6" s="1"/>
  <c r="K24" i="6" s="1"/>
  <c r="O17" i="6"/>
  <c r="S17" i="6" s="1"/>
  <c r="AN141" i="4"/>
  <c r="BI124" i="4"/>
  <c r="BI141" i="4" s="1"/>
  <c r="S13" i="6"/>
  <c r="AQ137" i="4"/>
  <c r="BL125" i="4"/>
  <c r="BL137" i="4"/>
  <c r="BL133" i="4"/>
  <c r="AN145" i="4"/>
  <c r="AO57" i="4"/>
  <c r="Q207" i="1"/>
  <c r="R85" i="16" s="1"/>
  <c r="R73" i="16"/>
  <c r="J35" i="6"/>
  <c r="K35" i="6" s="1"/>
  <c r="M33" i="6"/>
  <c r="P21" i="6"/>
  <c r="Q21" i="6" s="1"/>
  <c r="P29" i="6"/>
  <c r="Q29" i="6" s="1"/>
  <c r="L33" i="6"/>
  <c r="R21" i="6"/>
  <c r="AD24" i="4"/>
  <c r="AD47" i="4"/>
  <c r="S12" i="6"/>
  <c r="AD27" i="4"/>
  <c r="AD14" i="4"/>
  <c r="J16" i="6"/>
  <c r="K16" i="6" s="1"/>
  <c r="M35" i="6"/>
  <c r="P15" i="6"/>
  <c r="AD35" i="4"/>
  <c r="L27" i="6"/>
  <c r="P13" i="6"/>
  <c r="Q13" i="6" s="1"/>
  <c r="P31" i="6"/>
  <c r="Q31" i="6" s="1"/>
  <c r="P32" i="6"/>
  <c r="Q32" i="6" s="1"/>
  <c r="M16" i="6"/>
  <c r="AD18" i="4"/>
  <c r="L20" i="6"/>
  <c r="M20" i="6"/>
  <c r="S31" i="6"/>
  <c r="L10" i="6"/>
  <c r="R32" i="6"/>
  <c r="J11" i="6"/>
  <c r="R16" i="6"/>
  <c r="S25" i="6"/>
  <c r="P25" i="6"/>
  <c r="S33" i="6"/>
  <c r="R36" i="6"/>
  <c r="P9" i="6"/>
  <c r="S9" i="6"/>
  <c r="J28" i="6"/>
  <c r="K28" i="6" s="1"/>
  <c r="L28" i="6"/>
  <c r="R15" i="6"/>
  <c r="N74" i="1" s="1"/>
  <c r="S16" i="6"/>
  <c r="X16" i="6"/>
  <c r="U16" i="6" s="1"/>
  <c r="M27" i="6"/>
  <c r="J10" i="6"/>
  <c r="K10" i="6" s="1"/>
  <c r="AD25" i="4"/>
  <c r="AD7" i="4"/>
  <c r="C79" i="1"/>
  <c r="AD51" i="4"/>
  <c r="AD8" i="4"/>
  <c r="AD32" i="4"/>
  <c r="L8" i="6"/>
  <c r="J22" i="6"/>
  <c r="K22" i="6" s="1"/>
  <c r="AD33" i="4"/>
  <c r="AD39" i="4"/>
  <c r="AD23" i="4"/>
  <c r="P11" i="6"/>
  <c r="Q11" i="6" s="1"/>
  <c r="L7" i="6"/>
  <c r="X28" i="6"/>
  <c r="U28" i="6" s="1"/>
  <c r="AD16" i="4"/>
  <c r="J8" i="6"/>
  <c r="K8" i="6" s="1"/>
  <c r="AD50" i="4"/>
  <c r="L31" i="6"/>
  <c r="M7" i="6"/>
  <c r="R11" i="6"/>
  <c r="L22" i="6"/>
  <c r="X11" i="6"/>
  <c r="X27" i="6"/>
  <c r="U27" i="6" s="1"/>
  <c r="R28" i="6"/>
  <c r="L11" i="6"/>
  <c r="N147" i="1" s="1"/>
  <c r="AD22" i="4"/>
  <c r="R12" i="6"/>
  <c r="L23" i="6"/>
  <c r="X25" i="6"/>
  <c r="M26" i="6"/>
  <c r="J9" i="6"/>
  <c r="M25" i="6"/>
  <c r="AD52" i="4"/>
  <c r="L26" i="6"/>
  <c r="L25" i="6"/>
  <c r="S7" i="6"/>
  <c r="P10" i="6"/>
  <c r="L72" i="1" s="1"/>
  <c r="L17" i="6"/>
  <c r="P24" i="6"/>
  <c r="Q24" i="6" s="1"/>
  <c r="S23" i="6"/>
  <c r="R26" i="6"/>
  <c r="S8" i="6"/>
  <c r="M19" i="6"/>
  <c r="L36" i="6"/>
  <c r="X26" i="6"/>
  <c r="U26" i="6" s="1"/>
  <c r="AD37" i="4"/>
  <c r="M18" i="6"/>
  <c r="S10" i="6"/>
  <c r="S26" i="6"/>
  <c r="J18" i="6"/>
  <c r="K18" i="6" s="1"/>
  <c r="R7" i="6"/>
  <c r="N72" i="1" s="1"/>
  <c r="X7" i="6"/>
  <c r="P23" i="6"/>
  <c r="Q23" i="6" s="1"/>
  <c r="S24" i="6"/>
  <c r="X23" i="6"/>
  <c r="U23" i="6" s="1"/>
  <c r="X9" i="6"/>
  <c r="R30" i="6"/>
  <c r="X18" i="6"/>
  <c r="U18" i="6" s="1"/>
  <c r="AD26" i="4"/>
  <c r="X8" i="6"/>
  <c r="P27" i="6"/>
  <c r="Q27" i="6" s="1"/>
  <c r="L9" i="6"/>
  <c r="N146" i="1" s="1"/>
  <c r="X10" i="6"/>
  <c r="M17" i="6"/>
  <c r="AD54" i="4"/>
  <c r="P8" i="6"/>
  <c r="M23" i="6"/>
  <c r="J19" i="6"/>
  <c r="K19" i="6" s="1"/>
  <c r="AD55" i="4"/>
  <c r="S28" i="6"/>
  <c r="S27" i="6"/>
  <c r="P30" i="6"/>
  <c r="Q30" i="6" s="1"/>
  <c r="AM139" i="4"/>
  <c r="BH122" i="4"/>
  <c r="BH139" i="4" s="1"/>
  <c r="L21" i="6"/>
  <c r="M21" i="6"/>
  <c r="P14" i="6"/>
  <c r="R14" i="6"/>
  <c r="N75" i="1" s="1"/>
  <c r="X21" i="6"/>
  <c r="U21" i="6" s="1"/>
  <c r="J21" i="6"/>
  <c r="K21" i="6" s="1"/>
  <c r="M37" i="6"/>
  <c r="L37" i="6"/>
  <c r="S18" i="6"/>
  <c r="P18" i="6"/>
  <c r="Q18" i="6" s="1"/>
  <c r="X31" i="6"/>
  <c r="U31" i="6" s="1"/>
  <c r="M31" i="6"/>
  <c r="J36" i="6"/>
  <c r="K36" i="6" s="1"/>
  <c r="M36" i="6"/>
  <c r="BE137" i="4"/>
  <c r="AJ137" i="4"/>
  <c r="AH57" i="4"/>
  <c r="AJ140" i="4"/>
  <c r="AF123" i="4"/>
  <c r="BA123" i="4" s="1"/>
  <c r="BA140" i="4" s="1"/>
  <c r="AI57" i="4"/>
  <c r="AF122" i="4"/>
  <c r="AF139" i="4" s="1"/>
  <c r="AJ57" i="4"/>
  <c r="AF57" i="4"/>
  <c r="AK57" i="4"/>
  <c r="BE139" i="4"/>
  <c r="AJ139" i="4"/>
  <c r="AF132" i="4"/>
  <c r="BA132" i="4" s="1"/>
  <c r="AJ141" i="4"/>
  <c r="BE141" i="4"/>
  <c r="AF141" i="4"/>
  <c r="BA124" i="4"/>
  <c r="BA141" i="4" s="1"/>
  <c r="BE133" i="4"/>
  <c r="BE140" i="4"/>
  <c r="AF130" i="4"/>
  <c r="BA130" i="4" s="1"/>
  <c r="AF121" i="4"/>
  <c r="AD121" i="4" s="1"/>
  <c r="BY8" i="4" s="1"/>
  <c r="AF120" i="4"/>
  <c r="AD120" i="4" s="1"/>
  <c r="BY7" i="4" s="1"/>
  <c r="AM123" i="4"/>
  <c r="AS123" i="4" s="1"/>
  <c r="CA10" i="4" s="1"/>
  <c r="AM131" i="4"/>
  <c r="BH131" i="4" s="1"/>
  <c r="AM120" i="4"/>
  <c r="AS120" i="4" s="1"/>
  <c r="CA7" i="4" s="1"/>
  <c r="AJ138" i="4"/>
  <c r="BE138" i="4"/>
  <c r="BE125" i="4"/>
  <c r="AG57" i="4"/>
  <c r="AG145" i="4"/>
  <c r="AM124" i="4"/>
  <c r="AS124" i="4" s="1"/>
  <c r="CA11" i="4" s="1"/>
  <c r="AM132" i="4"/>
  <c r="BH132" i="4" s="1"/>
  <c r="AM129" i="4"/>
  <c r="BH129" i="4" s="1"/>
  <c r="AM121" i="4"/>
  <c r="AS121" i="4" s="1"/>
  <c r="CA8" i="4" s="1"/>
  <c r="X18" i="4"/>
  <c r="K61" i="6"/>
  <c r="F6" i="6" s="1"/>
  <c r="L42" i="6"/>
  <c r="L61" i="6" s="1"/>
  <c r="E6" i="6" s="1"/>
  <c r="S36" i="6" l="1"/>
  <c r="X36" i="6"/>
  <c r="X37" i="6"/>
  <c r="U37" i="6" s="1"/>
  <c r="L12" i="6"/>
  <c r="N148" i="1" s="1"/>
  <c r="S37" i="6"/>
  <c r="R37" i="6"/>
  <c r="X12" i="6"/>
  <c r="R33" i="6"/>
  <c r="X33" i="6"/>
  <c r="U33" i="6" s="1"/>
  <c r="M12" i="6"/>
  <c r="X27" i="4"/>
  <c r="AD122" i="4"/>
  <c r="BY9" i="4" s="1"/>
  <c r="AR138" i="4"/>
  <c r="AR121" i="4" s="1"/>
  <c r="AR129" i="4" s="1"/>
  <c r="AQ142" i="4"/>
  <c r="L168" i="1" s="1"/>
  <c r="M203" i="1" s="1"/>
  <c r="N81" i="16" s="1"/>
  <c r="BL142" i="4"/>
  <c r="N168" i="1" s="1"/>
  <c r="O203" i="1" s="1"/>
  <c r="P81" i="16" s="1"/>
  <c r="AR140" i="4"/>
  <c r="AR123" i="4" s="1"/>
  <c r="AR131" i="4" s="1"/>
  <c r="AR139" i="4"/>
  <c r="AR122" i="4" s="1"/>
  <c r="AR130" i="4" s="1"/>
  <c r="AR58" i="4"/>
  <c r="L147" i="1"/>
  <c r="L146" i="1"/>
  <c r="L144" i="1"/>
  <c r="L145" i="1"/>
  <c r="L129" i="1"/>
  <c r="L58" i="1"/>
  <c r="O193" i="1" s="1"/>
  <c r="P71" i="16" s="1"/>
  <c r="L75" i="1"/>
  <c r="Q9" i="6"/>
  <c r="L74" i="1"/>
  <c r="L73" i="1"/>
  <c r="X30" i="4"/>
  <c r="X38" i="4"/>
  <c r="X9" i="4"/>
  <c r="X10" i="4"/>
  <c r="X50" i="4"/>
  <c r="J58" i="1"/>
  <c r="M193" i="1" s="1"/>
  <c r="N71" i="16" s="1"/>
  <c r="X11" i="4"/>
  <c r="X7" i="4"/>
  <c r="Y57" i="4"/>
  <c r="X8" i="4"/>
  <c r="W57" i="4"/>
  <c r="AB49" i="4"/>
  <c r="AC49" i="4" s="1"/>
  <c r="AB43" i="4"/>
  <c r="AC43" i="4" s="1"/>
  <c r="AD38" i="4"/>
  <c r="AB38" i="4"/>
  <c r="AC38" i="4" s="1"/>
  <c r="AB40" i="4"/>
  <c r="AC40" i="4" s="1"/>
  <c r="AD30" i="4"/>
  <c r="AB30" i="4"/>
  <c r="AC30" i="4" s="1"/>
  <c r="AB28" i="4"/>
  <c r="AC28" i="4" s="1"/>
  <c r="AB21" i="4"/>
  <c r="AC21" i="4" s="1"/>
  <c r="AB17" i="4"/>
  <c r="AD10" i="4"/>
  <c r="AB10" i="4"/>
  <c r="J131" i="1" s="1"/>
  <c r="AB13" i="4"/>
  <c r="X19" i="6"/>
  <c r="U19" i="6" s="1"/>
  <c r="X29" i="6"/>
  <c r="U29" i="6" s="1"/>
  <c r="X24" i="6"/>
  <c r="U24" i="6" s="1"/>
  <c r="R19" i="6"/>
  <c r="X32" i="6"/>
  <c r="U32" i="6" s="1"/>
  <c r="J29" i="6"/>
  <c r="K29" i="6" s="1"/>
  <c r="S19" i="6"/>
  <c r="L24" i="6"/>
  <c r="L29" i="6"/>
  <c r="M32" i="6"/>
  <c r="M24" i="6"/>
  <c r="L32" i="6"/>
  <c r="J129" i="1"/>
  <c r="J128" i="1"/>
  <c r="X30" i="6"/>
  <c r="U30" i="6" s="1"/>
  <c r="X15" i="6"/>
  <c r="L15" i="6"/>
  <c r="L14" i="6"/>
  <c r="AD21" i="4"/>
  <c r="L30" i="6"/>
  <c r="M15" i="6"/>
  <c r="AD49" i="4"/>
  <c r="J30" i="6"/>
  <c r="K30" i="6" s="1"/>
  <c r="L13" i="6"/>
  <c r="M13" i="6"/>
  <c r="AD28" i="4"/>
  <c r="X13" i="6"/>
  <c r="U13" i="6" s="1"/>
  <c r="AD43" i="4"/>
  <c r="P35" i="6"/>
  <c r="Q35" i="6" s="1"/>
  <c r="X35" i="6"/>
  <c r="U35" i="6" s="1"/>
  <c r="X6" i="6"/>
  <c r="U36" i="6" s="1"/>
  <c r="J14" i="6"/>
  <c r="K14" i="6" s="1"/>
  <c r="AD40" i="4"/>
  <c r="L6" i="6"/>
  <c r="X14" i="6"/>
  <c r="S35" i="6"/>
  <c r="AD17" i="4"/>
  <c r="L128" i="1" s="1"/>
  <c r="X20" i="6"/>
  <c r="U20" i="6" s="1"/>
  <c r="AD13" i="4"/>
  <c r="P17" i="6"/>
  <c r="Q17" i="6" s="1"/>
  <c r="R17" i="6"/>
  <c r="P22" i="6"/>
  <c r="Q22" i="6" s="1"/>
  <c r="P6" i="6"/>
  <c r="S22" i="6"/>
  <c r="AA57" i="4"/>
  <c r="X17" i="6"/>
  <c r="U17" i="6" s="1"/>
  <c r="X22" i="6"/>
  <c r="U22" i="6" s="1"/>
  <c r="S20" i="6"/>
  <c r="R20" i="6"/>
  <c r="AR137" i="4"/>
  <c r="AR120" i="4" s="1"/>
  <c r="AR128" i="4" s="1"/>
  <c r="AR141" i="4"/>
  <c r="AR124" i="4" s="1"/>
  <c r="AR132" i="4" s="1"/>
  <c r="M6" i="6"/>
  <c r="S6" i="6"/>
  <c r="R6" i="6"/>
  <c r="N71" i="1" s="1"/>
  <c r="AF140" i="4"/>
  <c r="AD123" i="4"/>
  <c r="BY10" i="4" s="1"/>
  <c r="BQ31" i="4" s="1"/>
  <c r="BR31" i="4" s="1"/>
  <c r="BO31" i="4" s="1"/>
  <c r="BA122" i="4"/>
  <c r="BA139" i="4" s="1"/>
  <c r="AK58" i="4"/>
  <c r="AF137" i="4"/>
  <c r="BE142" i="4"/>
  <c r="AK138" i="4"/>
  <c r="AK121" i="4" s="1"/>
  <c r="AK129" i="4" s="1"/>
  <c r="BA121" i="4"/>
  <c r="BA138" i="4" s="1"/>
  <c r="AK141" i="4"/>
  <c r="AK124" i="4" s="1"/>
  <c r="AK132" i="4" s="1"/>
  <c r="AK140" i="4"/>
  <c r="AK123" i="4" s="1"/>
  <c r="AK131" i="4" s="1"/>
  <c r="AK139" i="4"/>
  <c r="AK122" i="4" s="1"/>
  <c r="AK130" i="4" s="1"/>
  <c r="AJ142" i="4"/>
  <c r="BA120" i="4"/>
  <c r="BA137" i="4" s="1"/>
  <c r="N178" i="1" s="1"/>
  <c r="AF138" i="4"/>
  <c r="AM137" i="4"/>
  <c r="BH120" i="4"/>
  <c r="BH137" i="4" s="1"/>
  <c r="BH123" i="4"/>
  <c r="BH140" i="4" s="1"/>
  <c r="AM140" i="4"/>
  <c r="AK137" i="4"/>
  <c r="AK120" i="4" s="1"/>
  <c r="AK128" i="4" s="1"/>
  <c r="BH121" i="4"/>
  <c r="BH138" i="4" s="1"/>
  <c r="N164" i="1" s="1"/>
  <c r="AM138" i="4"/>
  <c r="AM141" i="4"/>
  <c r="BH124" i="4"/>
  <c r="BH141" i="4" s="1"/>
  <c r="L71" i="1" l="1"/>
  <c r="Q36" i="6"/>
  <c r="L165" i="1"/>
  <c r="L166" i="1"/>
  <c r="N166" i="1"/>
  <c r="N163" i="1"/>
  <c r="N165" i="1"/>
  <c r="L164" i="1"/>
  <c r="U12" i="6"/>
  <c r="K12" i="6"/>
  <c r="U9" i="6"/>
  <c r="K11" i="6"/>
  <c r="U11" i="6"/>
  <c r="K6" i="6"/>
  <c r="K9" i="6"/>
  <c r="L149" i="1"/>
  <c r="M201" i="1" s="1"/>
  <c r="N79" i="16" s="1"/>
  <c r="K7" i="6"/>
  <c r="N144" i="1"/>
  <c r="N145" i="1"/>
  <c r="AC13" i="4"/>
  <c r="AC9" i="4"/>
  <c r="AC7" i="4"/>
  <c r="L131" i="1"/>
  <c r="L132" i="1"/>
  <c r="J132" i="1"/>
  <c r="J133" i="1" s="1"/>
  <c r="M199" i="1" s="1"/>
  <c r="N77" i="16" s="1"/>
  <c r="U25" i="6"/>
  <c r="Q10" i="6"/>
  <c r="U10" i="6"/>
  <c r="Q25" i="6"/>
  <c r="U15" i="6"/>
  <c r="Q15" i="6"/>
  <c r="U14" i="6"/>
  <c r="U7" i="6"/>
  <c r="Q14" i="6"/>
  <c r="Q7" i="6"/>
  <c r="Q8" i="6"/>
  <c r="U6" i="6"/>
  <c r="U8" i="6"/>
  <c r="X57" i="4"/>
  <c r="AC8" i="4"/>
  <c r="AC11" i="4"/>
  <c r="Q6" i="6"/>
  <c r="AC17" i="4"/>
  <c r="AB57" i="4"/>
  <c r="AC10" i="4"/>
  <c r="M38" i="6"/>
  <c r="AD57" i="4"/>
  <c r="J38" i="6"/>
  <c r="P38" i="6"/>
  <c r="L76" i="1" s="1"/>
  <c r="M195" i="1" s="1"/>
  <c r="N73" i="16" s="1"/>
  <c r="L38" i="6"/>
  <c r="S38" i="6"/>
  <c r="N167" i="1"/>
  <c r="L163" i="1"/>
  <c r="L167" i="1"/>
  <c r="BQ34" i="4"/>
  <c r="BR34" i="4" s="1"/>
  <c r="BO34" i="4" s="1"/>
  <c r="BQ45" i="4"/>
  <c r="BR45" i="4" s="1"/>
  <c r="BO45" i="4" s="1"/>
  <c r="BQ40" i="4"/>
  <c r="BR40" i="4" s="1"/>
  <c r="BO40" i="4" s="1"/>
  <c r="BQ32" i="4"/>
  <c r="BR32" i="4" s="1"/>
  <c r="BO32" i="4" s="1"/>
  <c r="BQ18" i="4"/>
  <c r="BR18" i="4" s="1"/>
  <c r="BO18" i="4" s="1"/>
  <c r="BQ7" i="4"/>
  <c r="BQ53" i="4"/>
  <c r="BR53" i="4" s="1"/>
  <c r="BO53" i="4" s="1"/>
  <c r="BQ11" i="4"/>
  <c r="BQ55" i="4"/>
  <c r="BR55" i="4" s="1"/>
  <c r="BO55" i="4" s="1"/>
  <c r="BQ49" i="4"/>
  <c r="BR49" i="4" s="1"/>
  <c r="BO49" i="4" s="1"/>
  <c r="BQ28" i="4"/>
  <c r="BR28" i="4" s="1"/>
  <c r="BO28" i="4" s="1"/>
  <c r="BQ36" i="4"/>
  <c r="BR36" i="4" s="1"/>
  <c r="BO36" i="4" s="1"/>
  <c r="BQ12" i="4"/>
  <c r="BR12" i="4" s="1"/>
  <c r="BO12" i="4" s="1"/>
  <c r="BQ14" i="4"/>
  <c r="BQ38" i="4"/>
  <c r="BQ33" i="4"/>
  <c r="BR33" i="4" s="1"/>
  <c r="BO33" i="4" s="1"/>
  <c r="BQ46" i="4"/>
  <c r="BR46" i="4" s="1"/>
  <c r="BO46" i="4" s="1"/>
  <c r="BQ8" i="4"/>
  <c r="BQ52" i="4"/>
  <c r="BR52" i="4" s="1"/>
  <c r="BO52" i="4" s="1"/>
  <c r="BQ15" i="4"/>
  <c r="BR15" i="4" s="1"/>
  <c r="BO15" i="4" s="1"/>
  <c r="BQ56" i="4"/>
  <c r="BR56" i="4" s="1"/>
  <c r="BO56" i="4" s="1"/>
  <c r="BQ19" i="4"/>
  <c r="BQ26" i="4"/>
  <c r="BR26" i="4" s="1"/>
  <c r="BO26" i="4" s="1"/>
  <c r="BQ43" i="4"/>
  <c r="BR43" i="4" s="1"/>
  <c r="BO43" i="4" s="1"/>
  <c r="BQ24" i="4"/>
  <c r="BQ41" i="4"/>
  <c r="BQ47" i="4"/>
  <c r="BR47" i="4" s="1"/>
  <c r="BO47" i="4" s="1"/>
  <c r="BQ10" i="4"/>
  <c r="BQ27" i="4"/>
  <c r="BQ54" i="4"/>
  <c r="BR54" i="4" s="1"/>
  <c r="BO54" i="4" s="1"/>
  <c r="BQ44" i="4"/>
  <c r="BR44" i="4" s="1"/>
  <c r="BO44" i="4" s="1"/>
  <c r="BQ42" i="4"/>
  <c r="BR42" i="4" s="1"/>
  <c r="BO42" i="4" s="1"/>
  <c r="BQ30" i="4"/>
  <c r="BQ21" i="4"/>
  <c r="BQ25" i="4"/>
  <c r="BR25" i="4" s="1"/>
  <c r="BO25" i="4" s="1"/>
  <c r="BQ29" i="4"/>
  <c r="BR29" i="4" s="1"/>
  <c r="BO29" i="4" s="1"/>
  <c r="BQ16" i="4"/>
  <c r="BQ20" i="4"/>
  <c r="BR20" i="4" s="1"/>
  <c r="BO20" i="4" s="1"/>
  <c r="BQ50" i="4"/>
  <c r="BQ51" i="4"/>
  <c r="BR51" i="4" s="1"/>
  <c r="BO51" i="4" s="1"/>
  <c r="BQ23" i="4"/>
  <c r="BR23" i="4" s="1"/>
  <c r="BO23" i="4" s="1"/>
  <c r="BQ22" i="4"/>
  <c r="BR22" i="4" s="1"/>
  <c r="BO22" i="4" s="1"/>
  <c r="BQ39" i="4"/>
  <c r="BR39" i="4" s="1"/>
  <c r="BO39" i="4" s="1"/>
  <c r="BQ17" i="4"/>
  <c r="BQ13" i="4"/>
  <c r="BQ35" i="4"/>
  <c r="BR35" i="4" s="1"/>
  <c r="BO35" i="4" s="1"/>
  <c r="L180" i="1"/>
  <c r="BQ9" i="4"/>
  <c r="BQ48" i="4"/>
  <c r="BR48" i="4" s="1"/>
  <c r="BO48" i="4" s="1"/>
  <c r="BQ37" i="4"/>
  <c r="BR37" i="4" s="1"/>
  <c r="BO37" i="4" s="1"/>
  <c r="R38" i="6"/>
  <c r="N76" i="1" s="1"/>
  <c r="O195" i="1" s="1"/>
  <c r="P73" i="16" s="1"/>
  <c r="L178" i="1"/>
  <c r="N181" i="1"/>
  <c r="N179" i="1"/>
  <c r="N182" i="1"/>
  <c r="N180" i="1"/>
  <c r="L181" i="1"/>
  <c r="L179" i="1"/>
  <c r="L182" i="1"/>
  <c r="BR24" i="4" l="1"/>
  <c r="BO24" i="4" s="1"/>
  <c r="BR27" i="4"/>
  <c r="BO27" i="4" s="1"/>
  <c r="BR21" i="4"/>
  <c r="BO21" i="4" s="1"/>
  <c r="BR19" i="4"/>
  <c r="BO19" i="4" s="1"/>
  <c r="BR16" i="4"/>
  <c r="BO16" i="4" s="1"/>
  <c r="BR41" i="4"/>
  <c r="BO41" i="4" s="1"/>
  <c r="K38" i="6"/>
  <c r="N149" i="1"/>
  <c r="O201" i="1" s="1"/>
  <c r="P79" i="16" s="1"/>
  <c r="L133" i="1"/>
  <c r="O199" i="1" s="1"/>
  <c r="P77" i="16" s="1"/>
  <c r="AC14" i="6"/>
  <c r="Z14" i="6" s="1"/>
  <c r="AA14" i="6" s="1"/>
  <c r="J226" i="1" s="1"/>
  <c r="AC30" i="6"/>
  <c r="Z30" i="6" s="1"/>
  <c r="AB30" i="6" s="1"/>
  <c r="AC32" i="6"/>
  <c r="Z32" i="6" s="1"/>
  <c r="AA32" i="6" s="1"/>
  <c r="AC16" i="6"/>
  <c r="Z16" i="6" s="1"/>
  <c r="AA16" i="6" s="1"/>
  <c r="AC18" i="6"/>
  <c r="Z18" i="6" s="1"/>
  <c r="AB18" i="6" s="1"/>
  <c r="AC26" i="6"/>
  <c r="Z26" i="6" s="1"/>
  <c r="AA26" i="6" s="1"/>
  <c r="AC8" i="6"/>
  <c r="Z8" i="6" s="1"/>
  <c r="AA8" i="6" s="1"/>
  <c r="K220" i="1" s="1"/>
  <c r="AC12" i="6"/>
  <c r="Z12" i="6" s="1"/>
  <c r="AB12" i="6" s="1"/>
  <c r="N103" i="16" s="1"/>
  <c r="Q38" i="6"/>
  <c r="AC20" i="6"/>
  <c r="Z20" i="6" s="1"/>
  <c r="AB20" i="6" s="1"/>
  <c r="AC15" i="6"/>
  <c r="Z15" i="6" s="1"/>
  <c r="AB15" i="6" s="1"/>
  <c r="L227" i="1" s="1"/>
  <c r="AC9" i="6"/>
  <c r="Z9" i="6" s="1"/>
  <c r="AA9" i="6" s="1"/>
  <c r="K221" i="1" s="1"/>
  <c r="AC34" i="6"/>
  <c r="Z34" i="6" s="1"/>
  <c r="AA34" i="6" s="1"/>
  <c r="AC21" i="6"/>
  <c r="Z21" i="6" s="1"/>
  <c r="AB21" i="6" s="1"/>
  <c r="AC7" i="6"/>
  <c r="Z7" i="6" s="1"/>
  <c r="AA7" i="6" s="1"/>
  <c r="K219" i="1" s="1"/>
  <c r="AC17" i="6"/>
  <c r="Z17" i="6" s="1"/>
  <c r="AB17" i="6" s="1"/>
  <c r="AC37" i="6"/>
  <c r="Z37" i="6" s="1"/>
  <c r="AA37" i="6" s="1"/>
  <c r="AC6" i="6"/>
  <c r="Z6" i="6" s="1"/>
  <c r="AA6" i="6" s="1"/>
  <c r="J97" i="16" s="1"/>
  <c r="AC28" i="6"/>
  <c r="Z28" i="6" s="1"/>
  <c r="AB28" i="6" s="1"/>
  <c r="AC22" i="6"/>
  <c r="Z22" i="6" s="1"/>
  <c r="AB22" i="6" s="1"/>
  <c r="AC10" i="6"/>
  <c r="Z10" i="6" s="1"/>
  <c r="AB10" i="6" s="1"/>
  <c r="L222" i="1" s="1"/>
  <c r="AC33" i="6"/>
  <c r="Z33" i="6" s="1"/>
  <c r="AA33" i="6" s="1"/>
  <c r="AC27" i="6"/>
  <c r="Z27" i="6" s="1"/>
  <c r="AB27" i="6" s="1"/>
  <c r="AC23" i="6"/>
  <c r="Z23" i="6" s="1"/>
  <c r="AA23" i="6" s="1"/>
  <c r="AC24" i="6"/>
  <c r="Z24" i="6" s="1"/>
  <c r="AB24" i="6" s="1"/>
  <c r="AC11" i="6"/>
  <c r="Z11" i="6" s="1"/>
  <c r="AA11" i="6" s="1"/>
  <c r="K223" i="1" s="1"/>
  <c r="AC31" i="6"/>
  <c r="Z31" i="6" s="1"/>
  <c r="AB31" i="6" s="1"/>
  <c r="AC19" i="6"/>
  <c r="Z19" i="6" s="1"/>
  <c r="AA19" i="6" s="1"/>
  <c r="AC36" i="6"/>
  <c r="Z36" i="6" s="1"/>
  <c r="AA36" i="6" s="1"/>
  <c r="AC25" i="6"/>
  <c r="Z25" i="6" s="1"/>
  <c r="AB25" i="6" s="1"/>
  <c r="AC35" i="6"/>
  <c r="Z35" i="6" s="1"/>
  <c r="AB35" i="6" s="1"/>
  <c r="AC29" i="6"/>
  <c r="Z29" i="6" s="1"/>
  <c r="AB29" i="6" s="1"/>
  <c r="AC13" i="6"/>
  <c r="Z13" i="6" s="1"/>
  <c r="AA13" i="6" s="1"/>
  <c r="K225" i="1" s="1"/>
  <c r="BR30" i="4"/>
  <c r="BO30" i="4" s="1"/>
  <c r="BR38" i="4"/>
  <c r="BO38" i="4" s="1"/>
  <c r="BR9" i="4"/>
  <c r="BO9" i="4" s="1"/>
  <c r="BR50" i="4"/>
  <c r="BO50" i="4" s="1"/>
  <c r="AC57" i="4"/>
  <c r="BR17" i="4"/>
  <c r="BO17" i="4" s="1"/>
  <c r="BR10" i="4"/>
  <c r="BO10" i="4" s="1"/>
  <c r="BR7" i="4"/>
  <c r="BO7" i="4" s="1"/>
  <c r="BR8" i="4"/>
  <c r="BO8" i="4" s="1"/>
  <c r="BR14" i="4"/>
  <c r="BO14" i="4" s="1"/>
  <c r="BR11" i="4"/>
  <c r="BO11" i="4" s="1"/>
  <c r="BR13" i="4"/>
  <c r="BO13" i="4" s="1"/>
  <c r="N183" i="1"/>
  <c r="O205" i="1" s="1"/>
  <c r="P83" i="16" s="1"/>
  <c r="L183" i="1"/>
  <c r="M205" i="1" s="1"/>
  <c r="N83" i="16" s="1"/>
  <c r="AA17" i="6" l="1"/>
  <c r="AB16" i="6"/>
  <c r="AA30" i="6"/>
  <c r="J105" i="16"/>
  <c r="AB14" i="6"/>
  <c r="N105" i="16" s="1"/>
  <c r="K226" i="1"/>
  <c r="H105" i="16"/>
  <c r="O207" i="1"/>
  <c r="P85" i="16" s="1"/>
  <c r="N101" i="16"/>
  <c r="AB37" i="6"/>
  <c r="AB36" i="6"/>
  <c r="AB8" i="6"/>
  <c r="L220" i="1" s="1"/>
  <c r="J99" i="16"/>
  <c r="N106" i="16"/>
  <c r="AA27" i="6"/>
  <c r="AA12" i="6"/>
  <c r="K224" i="1" s="1"/>
  <c r="AA15" i="6"/>
  <c r="K227" i="1" s="1"/>
  <c r="AA35" i="6"/>
  <c r="AA31" i="6"/>
  <c r="AA28" i="6"/>
  <c r="L224" i="1"/>
  <c r="AB7" i="6"/>
  <c r="N98" i="16" s="1"/>
  <c r="AA20" i="6"/>
  <c r="J98" i="16"/>
  <c r="AB32" i="6"/>
  <c r="AA18" i="6"/>
  <c r="AB34" i="6"/>
  <c r="AA10" i="6"/>
  <c r="J101" i="16" s="1"/>
  <c r="AB13" i="6"/>
  <c r="L225" i="1" s="1"/>
  <c r="AB26" i="6"/>
  <c r="H104" i="16"/>
  <c r="AA24" i="6"/>
  <c r="AB9" i="6"/>
  <c r="J100" i="16"/>
  <c r="AA22" i="6"/>
  <c r="AB19" i="6"/>
  <c r="AB23" i="6"/>
  <c r="AA29" i="6"/>
  <c r="J102" i="16"/>
  <c r="J225" i="1"/>
  <c r="J104" i="16"/>
  <c r="AA25" i="6"/>
  <c r="AB33" i="6"/>
  <c r="K218" i="1"/>
  <c r="AB11" i="6"/>
  <c r="L223" i="1" s="1"/>
  <c r="AB6" i="6"/>
  <c r="L218" i="1" s="1"/>
  <c r="AA21" i="6"/>
  <c r="J103" i="16"/>
  <c r="BT9" i="4"/>
  <c r="BU9" i="4" s="1"/>
  <c r="BW9" i="4" s="1"/>
  <c r="BT13" i="4"/>
  <c r="BU13" i="4" s="1"/>
  <c r="BV13" i="4" s="1"/>
  <c r="BT12" i="4"/>
  <c r="BU12" i="4" s="1"/>
  <c r="BV12" i="4" s="1"/>
  <c r="BT8" i="4"/>
  <c r="BU8" i="4" s="1"/>
  <c r="BV8" i="4" s="1"/>
  <c r="BT15" i="4"/>
  <c r="BU15" i="4" s="1"/>
  <c r="BV15" i="4" s="1"/>
  <c r="BT14" i="4"/>
  <c r="BU14" i="4" s="1"/>
  <c r="BV14" i="4" s="1"/>
  <c r="BT11" i="4"/>
  <c r="BU11" i="4" s="1"/>
  <c r="BV11" i="4" s="1"/>
  <c r="BT7" i="4"/>
  <c r="BU7" i="4" s="1"/>
  <c r="BV7" i="4" s="1"/>
  <c r="BR57" i="4"/>
  <c r="BO57" i="4" s="1"/>
  <c r="BT16" i="4"/>
  <c r="BU16" i="4" s="1"/>
  <c r="BV16" i="4" s="1"/>
  <c r="BT10" i="4"/>
  <c r="BU10" i="4" s="1"/>
  <c r="BV10" i="4" s="1"/>
  <c r="M207" i="1"/>
  <c r="N85" i="16" s="1"/>
  <c r="L226" i="1" l="1"/>
  <c r="N99" i="16"/>
  <c r="H103" i="16"/>
  <c r="J224" i="1"/>
  <c r="H106" i="16"/>
  <c r="N104" i="16"/>
  <c r="J106" i="16"/>
  <c r="J227" i="1"/>
  <c r="L219" i="1"/>
  <c r="K222" i="1"/>
  <c r="N100" i="16"/>
  <c r="L221" i="1"/>
  <c r="N97" i="16"/>
  <c r="N102" i="16"/>
  <c r="BW12" i="4"/>
  <c r="E102" i="16" s="1"/>
  <c r="BV9" i="4"/>
  <c r="D99" i="16" s="1"/>
  <c r="BW16" i="4"/>
  <c r="E227" i="1" s="1"/>
  <c r="BW14" i="4"/>
  <c r="E104" i="16" s="1"/>
  <c r="BW8" i="4"/>
  <c r="E219" i="1" s="1"/>
  <c r="BW13" i="4"/>
  <c r="E103" i="16" s="1"/>
  <c r="BW15" i="4"/>
  <c r="E105" i="16" s="1"/>
  <c r="BW11" i="4"/>
  <c r="E222" i="1" s="1"/>
  <c r="BW10" i="4"/>
  <c r="E100" i="16" s="1"/>
  <c r="BW7" i="4"/>
  <c r="E218" i="1" s="1"/>
  <c r="L85" i="16"/>
  <c r="E220" i="1"/>
  <c r="E99" i="16"/>
  <c r="D223" i="1"/>
  <c r="D102" i="16"/>
  <c r="D106" i="16"/>
  <c r="D227" i="1"/>
  <c r="D219" i="1"/>
  <c r="D98" i="16"/>
  <c r="D222" i="1"/>
  <c r="D101" i="16"/>
  <c r="D97" i="16"/>
  <c r="D218" i="1"/>
  <c r="D105" i="16"/>
  <c r="D226" i="1"/>
  <c r="D100" i="16"/>
  <c r="D221" i="1"/>
  <c r="D225" i="1"/>
  <c r="D104" i="16"/>
  <c r="D103" i="16"/>
  <c r="D224" i="1"/>
  <c r="L228" i="1" l="1"/>
  <c r="D220" i="1"/>
  <c r="E223" i="1"/>
  <c r="E226" i="1"/>
  <c r="E106" i="16"/>
  <c r="E225" i="1"/>
  <c r="E101" i="16"/>
  <c r="E98" i="16"/>
  <c r="E224" i="1"/>
  <c r="E97" i="16"/>
  <c r="E221" i="1"/>
  <c r="E2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Stig Irving Olsen</author>
  </authors>
  <commentList>
    <comment ref="B37" authorId="0" shapeId="0" xr:uid="{00000000-0006-0000-0100-000001000000}">
      <text>
        <r>
          <rPr>
            <b/>
            <sz val="9"/>
            <color indexed="81"/>
            <rFont val="Tahoma"/>
            <family val="2"/>
          </rPr>
          <t>Stig Irving Olsen:</t>
        </r>
        <r>
          <rPr>
            <sz val="9"/>
            <color indexed="81"/>
            <rFont val="Tahoma"/>
            <family val="2"/>
          </rPr>
          <t xml:space="preserve">
Præcisere at i virksomheden betyder på matriklen
Give et par eksempler </t>
        </r>
      </text>
    </comment>
  </commentList>
</comments>
</file>

<file path=xl/sharedStrings.xml><?xml version="1.0" encoding="utf-8"?>
<sst xmlns="http://schemas.openxmlformats.org/spreadsheetml/2006/main" count="1551" uniqueCount="612">
  <si>
    <t>Skal kunne printes på én side - Camilla's forslag er at medtage o</t>
  </si>
  <si>
    <t>BÆREDYGTIG BUNDLINJE, EFFEKTMÅLING</t>
  </si>
  <si>
    <t>Tekst 1</t>
  </si>
  <si>
    <t>Tekst 2</t>
  </si>
  <si>
    <t>Tjek korrekt reference til effektmåling</t>
  </si>
  <si>
    <t>Tekst 3</t>
  </si>
  <si>
    <t>Tekst 4</t>
  </si>
  <si>
    <t>F. Samtlige besparelser</t>
  </si>
  <si>
    <t>Besparelse</t>
  </si>
  <si>
    <t>Her vises de samlede, årlige besparelser i ton CO2-ækv og ton Fe-ækv.</t>
  </si>
  <si>
    <t>B.1. Besparelser i indkøbte materialer</t>
  </si>
  <si>
    <t>Ton</t>
  </si>
  <si>
    <t>B.2. Besparelser i indkøbt el, fjernvarme, og brændsler</t>
  </si>
  <si>
    <t>Forskellige enheder</t>
  </si>
  <si>
    <t xml:space="preserve">B.3. Besparelse i procesrelaterede udledninger. </t>
  </si>
  <si>
    <t>C.1. Materialebesparelse i brugsfasen</t>
  </si>
  <si>
    <t>C.2. Energibesparelse i brugsfasen</t>
  </si>
  <si>
    <t>D.1. Ændringer i bortskaffelse</t>
  </si>
  <si>
    <t>D.2. Ændringer i bortskaffelse af affald</t>
  </si>
  <si>
    <t>Total besparelse</t>
  </si>
  <si>
    <t>t Fe-ækv.</t>
  </si>
  <si>
    <t>GJ</t>
  </si>
  <si>
    <t>Materialebesparelser og energibesparelser</t>
  </si>
  <si>
    <t xml:space="preserve">Her ses de indtastede data fpr materialer og energikilder opsummeret. Process relaterede udledninger kan ses i indtastede tabel. </t>
  </si>
  <si>
    <t>Materialer</t>
  </si>
  <si>
    <t>Mængde [ton]</t>
  </si>
  <si>
    <t>Energikilde</t>
  </si>
  <si>
    <t>Mængde</t>
  </si>
  <si>
    <t>Kæde-effektmåling</t>
  </si>
  <si>
    <t>BB-KEM: Instrukser</t>
  </si>
  <si>
    <r>
      <t>1.</t>
    </r>
    <r>
      <rPr>
        <b/>
        <sz val="7"/>
        <color theme="1"/>
        <rFont val="Times New Roman"/>
        <family val="1"/>
      </rPr>
      <t xml:space="preserve">  </t>
    </r>
    <r>
      <rPr>
        <b/>
        <sz val="12"/>
        <color theme="1"/>
        <rFont val="Arial"/>
        <family val="2"/>
      </rPr>
      <t>Formål</t>
    </r>
  </si>
  <si>
    <t>Formålet med dette værktøj er, at sætte tal på energi- og materialebesparelser som bliver opnået i Bæredygtig Bundlinje, både i deltagervirksomhedens produktion og andre steder i produktets livscyklus.</t>
  </si>
  <si>
    <r>
      <t>Indberetning af energibesparelser skal, ifølge projektforslaget, foregå i Klimakompasset, hvor de opnåede besparelser på virksomhedens matrikel bliver udtrykt i sparede tons CO</t>
    </r>
    <r>
      <rPr>
        <vertAlign val="subscript"/>
        <sz val="11.5"/>
        <color theme="1"/>
        <rFont val="Arial"/>
        <family val="2"/>
      </rPr>
      <t>2</t>
    </r>
    <r>
      <rPr>
        <sz val="11.5"/>
        <color theme="1"/>
        <rFont val="Arial"/>
        <family val="2"/>
      </rPr>
      <t xml:space="preserve">-ækvivalenter. Klimakompasset dækker dog ikke energibesparelser som opstår i produktets brugs- og bortskaffelsesfaser: for eksempel, hvis en grøn forretningsmodel udviklet i Bæredygtig Bundlinje medfører, at en deltagervirksomheds produkt forbruger mindre energi. For at kunne synliggøre denne slags besparelser, kan BB-KEM bruges. </t>
    </r>
  </si>
  <si>
    <t>Besparelser i en virksomheds materialeforbrug som følge af deltagelse i Bæredygtig Bundlinje skal pt. opgøres i tons. Som i tilfældet med energibesparelser, skal projektdeltagere kun indberette besparelsen på virksomhedens matrikel, også når der opstår besparelser andre steder i produktets livscyklus. I BB-KEM kan både besparelser i brugsfasen og på virksomhedens matrikel beregnes.</t>
  </si>
  <si>
    <t>Desuden kan værktøjet bruges til at beregne klima- og materialemæssige effekter som følger med ændringer i håndtering af både virksomhedens affald og produktets bortskaffelsesfase.</t>
  </si>
  <si>
    <t>Fordi energi bliver produceret fra forbrænding af brændsler (i.e. materialer), og fordi materialefremstilling kræver energi, bliver der udregnet klima- og knaphedseffekter for både energi- og materialebesparelser og for ændringer i bortskaffelse af affald.</t>
  </si>
  <si>
    <r>
      <t>Energibesparelser bliver, ligesom i Klimakompasset, udtrykt i tons CO</t>
    </r>
    <r>
      <rPr>
        <vertAlign val="subscript"/>
        <sz val="11.5"/>
        <color theme="1"/>
        <rFont val="Arial"/>
        <family val="2"/>
      </rPr>
      <t>2</t>
    </r>
    <r>
      <rPr>
        <sz val="11.5"/>
        <color theme="1"/>
        <rFont val="Arial"/>
        <family val="2"/>
      </rPr>
      <t>-ækvivalenter, for at kunne sammenligne resultaterne med Klimakompassets output.</t>
    </r>
  </si>
  <si>
    <r>
      <t>Materialebesparelser bliver opgjort i tons jern-ækvivalenter (t Fe-ækv). Dette er et mål for materialeknaphed, ligesom t CO</t>
    </r>
    <r>
      <rPr>
        <vertAlign val="subscript"/>
        <sz val="11.5"/>
        <color theme="1"/>
        <rFont val="Arial"/>
        <family val="2"/>
      </rPr>
      <t>2</t>
    </r>
    <r>
      <rPr>
        <sz val="11.5"/>
        <color theme="1"/>
        <rFont val="Arial"/>
        <family val="2"/>
      </rPr>
      <t>-ækv. er et mål for et materiales klimapåvirkning. Hvis 1 tons af et materiale giver en materialebesparelse på 10 t Fe-ækv, betyder det, at materialet er 10 gange så knapt som jern ift. hvor meget der findes på jorden i reserver som kan udvindes, eller som har potentiale til at blive udvundet.</t>
    </r>
  </si>
  <si>
    <t>Data brugt i BB-KEM er primært data fra Klimakompasset, suppleret med data fra forskellige livscyklusvurderingsdatabaser (ecoinvent 3.1, ILCD) og andre litteraturkilder.</t>
  </si>
  <si>
    <r>
      <t>A.</t>
    </r>
    <r>
      <rPr>
        <b/>
        <sz val="7"/>
        <color theme="1"/>
        <rFont val="Times New Roman"/>
        <family val="1"/>
      </rPr>
      <t xml:space="preserve"> </t>
    </r>
    <r>
      <rPr>
        <b/>
        <sz val="12"/>
        <color theme="1"/>
        <rFont val="Arial"/>
        <family val="2"/>
      </rPr>
      <t>Information om virksomheden</t>
    </r>
  </si>
  <si>
    <t>I de blå felter skal virksomhedens navn, indberettet år, samt virksomhedens kontaktdata udfyldes.</t>
  </si>
  <si>
    <r>
      <t>B.</t>
    </r>
    <r>
      <rPr>
        <b/>
        <sz val="7"/>
        <color theme="1"/>
        <rFont val="Times New Roman"/>
        <family val="1"/>
      </rPr>
      <t xml:space="preserve"> </t>
    </r>
    <r>
      <rPr>
        <b/>
        <sz val="12"/>
        <color theme="1"/>
        <rFont val="Arial"/>
        <family val="2"/>
      </rPr>
      <t>Virksomhedens produkt/produkter</t>
    </r>
  </si>
  <si>
    <t>Her udfyldes navnet af produktet som er omfattet af den grønne forretningsmodel udviklet i Bæredygtig Bundlinje, samt information om produktionstal, forventet levetid, og salg af produktet.</t>
  </si>
  <si>
    <t>Hvis der ikke bliver ændret noget på produktets brugs- og bortskaffelsesfaser, kan virksomhedens navn blive udfyldt i stedet for produktets navn. I dette tilfælde er det heller ikke nødvendigt at udfylde ’Årlig produktion’, ’Forventet levetid’ og de lande, hvor produktet bliver brugt. Disse inputs bliver nemlig brugt for at beregne energi- og/eller materialebesparelser i produktets brugs- og bortskaffelsesfaser, men ikke for beregninger angående ændringer foretaget på virksomhedens matrikel.</t>
  </si>
  <si>
    <t>Hvis der sker ændringer i flere af virksomhedens produkter, laves en ny kopi af værktøjet for hvert produkt.</t>
  </si>
  <si>
    <t>Ved ”Årlig produktion” skal udfyldes, hvor mange styk af produktet der produceres årligt. Dette tal skal være kendt for at kunne beregne energi- eller materialebesparelser i produktets brugsfase.</t>
  </si>
  <si>
    <t>Ved ”Forventet levetid” skal (et skøn over) produktets levetid, dvs. brugsfase, udfyldes. Dette skal kun gøres hvis energi- eller materialebesparelser i brugsfasen bliver opgjort pr. år (se afsnit D). Ellers kan feltet blive tomt.</t>
  </si>
  <si>
    <t>Ved ”Hvor bliver produktet brugt” kan man vælge en række lande fra en dropdown-menu. Hvis et land hvor produktet bliver solgt, ikke er på listen, kan man vælge ”Europa (andet)”. De to kategorier ”-EUROPA” og ”-ROW-” er udelukkende til at kategorisere landene, og kan ikke bruges for at beregne besparelser. Værktøjet giver en fejlmeddelelse hvis disse kategorier bliver anvendt alligevel. Værktøjet giver også fejlmeddelelser hvis den totale salgsprocent ikke er 100%, eller hvis der er udfyldt et salgstal i en række i tabellen, hvor der ikke er udfyldt et land.</t>
  </si>
  <si>
    <r>
      <t>C.</t>
    </r>
    <r>
      <rPr>
        <b/>
        <sz val="7"/>
        <color theme="1"/>
        <rFont val="Times New Roman"/>
        <family val="1"/>
      </rPr>
      <t xml:space="preserve"> </t>
    </r>
    <r>
      <rPr>
        <b/>
        <sz val="12"/>
        <color theme="1"/>
        <rFont val="Arial"/>
        <family val="2"/>
      </rPr>
      <t>Materiale- og Energibesparelser i virksomheden</t>
    </r>
  </si>
  <si>
    <t>Sektion C kan bruges til at indberette besparelser i energi og/eller materialer, som bliver købt ind af virksomheden, og som er opnået i forbindelse med Bæredygtig Bundlinje. Sektion C er opdelt i tre dele:</t>
  </si>
  <si>
    <r>
      <t>1.</t>
    </r>
    <r>
      <rPr>
        <sz val="7"/>
        <color theme="1"/>
        <rFont val="Times New Roman"/>
        <family val="1"/>
      </rPr>
      <t xml:space="preserve">  </t>
    </r>
    <r>
      <rPr>
        <sz val="11.5"/>
        <color theme="1"/>
        <rFont val="Arial"/>
        <family val="2"/>
      </rPr>
      <t>Besparelser i indkøbte materialer</t>
    </r>
  </si>
  <si>
    <r>
      <t>2.</t>
    </r>
    <r>
      <rPr>
        <sz val="7"/>
        <color theme="1"/>
        <rFont val="Times New Roman"/>
        <family val="1"/>
      </rPr>
      <t xml:space="preserve">  </t>
    </r>
    <r>
      <rPr>
        <sz val="11.5"/>
        <color theme="1"/>
        <rFont val="Arial"/>
        <family val="2"/>
      </rPr>
      <t>Besparelser i indkøbt el, fjernvarme og brændsler (energibesparelser)</t>
    </r>
  </si>
  <si>
    <r>
      <t>3.</t>
    </r>
    <r>
      <rPr>
        <sz val="7"/>
        <color theme="1"/>
        <rFont val="Times New Roman"/>
        <family val="1"/>
      </rPr>
      <t xml:space="preserve">  </t>
    </r>
    <r>
      <rPr>
        <sz val="11.5"/>
        <color theme="1"/>
        <rFont val="Arial"/>
        <family val="2"/>
      </rPr>
      <t>Ændringer i bortskaffelse af affald</t>
    </r>
  </si>
  <si>
    <r>
      <t>4.</t>
    </r>
    <r>
      <rPr>
        <sz val="7"/>
        <rFont val="Times New Roman"/>
        <family val="1"/>
      </rPr>
      <t xml:space="preserve">  </t>
    </r>
    <r>
      <rPr>
        <sz val="11.5"/>
        <rFont val="Arial"/>
        <family val="2"/>
      </rPr>
      <t>Besparelse i procesrelaterede udledninger</t>
    </r>
  </si>
  <si>
    <r>
      <t>Klimaeffekterne af energibesparelser på virksomhedens matrikel skal også indberettes og opgøres i Klimakompasset. For at undgå dobbeltindberetning skal resultaterne for klimaeffekterne (t CO</t>
    </r>
    <r>
      <rPr>
        <vertAlign val="subscript"/>
        <sz val="11.5"/>
        <color theme="1"/>
        <rFont val="Arial"/>
        <family val="2"/>
      </rPr>
      <t>2</t>
    </r>
    <r>
      <rPr>
        <sz val="11.5"/>
        <color theme="1"/>
        <rFont val="Arial"/>
        <family val="2"/>
      </rPr>
      <t>-ækv.) af denne sektion ikke medregnes i den endelige opgørelse i forbindelse med Bæredygtig Bundlinje. Ellers bliver klimaeffekterne af energibesparelser på virksomhedens matrikel indberettet to gange: én gang i Klimakompasset og én gang i dette værktøj.</t>
    </r>
  </si>
  <si>
    <t>C.1. Besparelser i indkøbte materialer</t>
  </si>
  <si>
    <r>
      <t>Her kan besparelser i indkøbte materialer udfyldes. Der er plads til maksimalt fem materialer i værktøjet</t>
    </r>
    <r>
      <rPr>
        <sz val="8"/>
        <color theme="1"/>
        <rFont val="Arial"/>
        <family val="2"/>
      </rPr>
      <t> </t>
    </r>
    <r>
      <rPr>
        <sz val="11.5"/>
        <color theme="1"/>
        <rFont val="Arial"/>
        <family val="2"/>
      </rPr>
      <t>. Eventuelle ekstra materialer kan blive medtages i en ny kopi af værktøjet. Materialer kan vælges ud fra en række materialer i en dropdownmenu. Den mængde der spares årligt skal også udfyldes.</t>
    </r>
  </si>
  <si>
    <t>Besparelserne skal udfyldes i tons sparet pr. år.</t>
  </si>
  <si>
    <r>
      <t>Skulle der som følge af den nye, grønne forretningsplan blive indkøbt en større mængde af et materiale, vil besparelsen blive negativ.</t>
    </r>
    <r>
      <rPr>
        <sz val="8"/>
        <color theme="1"/>
        <rFont val="Arial"/>
        <family val="2"/>
      </rPr>
      <t> </t>
    </r>
  </si>
  <si>
    <t>C.2. Besparelser i indkøbt el, fjernvarme, og brændsler</t>
  </si>
  <si>
    <t xml:space="preserve">Her kan besparelser i forskellige arter af indkøbt energi udfyldes. Hvis besparelser i energi bliver udfyldt her, skal resultaterne for klimaeffekterne af denne sektion ikke medregnes i den endelige Bæredygtig Bundlinje-opgørelse. Energikilder kan vælges fra en dropdownmenu. Den årligt sparede mængde skal udfyldes. Hvis der indgår biobrændsel skal der angives hvor mange % biobrændstof. </t>
  </si>
  <si>
    <t>Besparelserne skal udfyldes i kWh, liter, tons, eller kubikmeter pr. år, afhængigt af den valgte energikilde. For de fleste energikilder er det muligt at vælge mellem mere end én enhed, så omregning af tal skulle ikke være nødvendigt.</t>
  </si>
  <si>
    <t>Skulle der som følge af den nye, grønne forretningsplan blive indkøbt en større mængde el, fjernvarme eller en anden brændsel, vil besparelsen blive negativ.</t>
  </si>
  <si>
    <t>C.3. Ændringer i bortskaffelse af affald</t>
  </si>
  <si>
    <t>Her kan ændringer i bortskaffelse af affald fra virksomhedens matrikel indberettes. Dette er muligt for op til fem materialer. Der skal angives:</t>
  </si>
  <si>
    <r>
      <t>·</t>
    </r>
    <r>
      <rPr>
        <sz val="7"/>
        <color theme="1"/>
        <rFont val="Times New Roman"/>
        <family val="1"/>
      </rPr>
      <t>     </t>
    </r>
    <r>
      <rPr>
        <sz val="11.5"/>
        <color theme="1"/>
        <rFont val="Arial"/>
        <family val="2"/>
      </rPr>
      <t>materialet med ændret bortskaffelsespraksis - kan vælges fra en dropdownmenu;</t>
    </r>
  </si>
  <si>
    <r>
      <t>·</t>
    </r>
    <r>
      <rPr>
        <sz val="7"/>
        <color theme="1"/>
        <rFont val="Times New Roman"/>
        <family val="1"/>
      </rPr>
      <t xml:space="preserve">      </t>
    </r>
    <r>
      <rPr>
        <sz val="11.5"/>
        <color theme="1"/>
        <rFont val="Arial"/>
        <family val="2"/>
      </rPr>
      <t>den årlige mængde af det materiale, som er omfattet af den ændrede bortskaffelsespraksis;</t>
    </r>
  </si>
  <si>
    <r>
      <t>·</t>
    </r>
    <r>
      <rPr>
        <sz val="7"/>
        <color theme="1"/>
        <rFont val="Times New Roman"/>
        <family val="1"/>
      </rPr>
      <t xml:space="preserve">      </t>
    </r>
    <r>
      <rPr>
        <sz val="11.5"/>
        <color theme="1"/>
        <rFont val="Arial"/>
        <family val="2"/>
      </rPr>
      <t>hvad er den ændrede bortskaffelsespraksis  - kan vælges fra en dropdownmenu.</t>
    </r>
  </si>
  <si>
    <t>Mængder skal udfyldes i tons pr. år.</t>
  </si>
  <si>
    <r>
      <t>BB-KEM skelner mellem 4 affaldshåndteringsmetoder:</t>
    </r>
    <r>
      <rPr>
        <sz val="8"/>
        <color theme="1"/>
        <rFont val="Arial"/>
        <family val="2"/>
      </rPr>
      <t> </t>
    </r>
  </si>
  <si>
    <r>
      <t>·</t>
    </r>
    <r>
      <rPr>
        <sz val="7"/>
        <color theme="1"/>
        <rFont val="Times New Roman"/>
        <family val="1"/>
      </rPr>
      <t xml:space="preserve">      </t>
    </r>
    <r>
      <rPr>
        <sz val="11.5"/>
        <color theme="1"/>
        <rFont val="Arial"/>
        <family val="2"/>
      </rPr>
      <t>Genbrug: materialet bliver brugt igen til samme formål, eller bliver brugt uden meget bearbejdning som råvare i en ny produktion (”re-use”).</t>
    </r>
  </si>
  <si>
    <r>
      <t>·</t>
    </r>
    <r>
      <rPr>
        <sz val="7"/>
        <color theme="1"/>
        <rFont val="Times New Roman"/>
        <family val="1"/>
      </rPr>
      <t xml:space="preserve">      </t>
    </r>
    <r>
      <rPr>
        <sz val="11.5"/>
        <color theme="1"/>
        <rFont val="Arial"/>
        <family val="2"/>
      </rPr>
      <t>Genanvendelse: materialet bliver brugt igen som råvare efter bearbejdning (”recycling”).</t>
    </r>
  </si>
  <si>
    <r>
      <t>·</t>
    </r>
    <r>
      <rPr>
        <sz val="7"/>
        <color theme="1"/>
        <rFont val="Times New Roman"/>
        <family val="1"/>
      </rPr>
      <t xml:space="preserve">      </t>
    </r>
    <r>
      <rPr>
        <sz val="11.5"/>
        <color theme="1"/>
        <rFont val="Arial"/>
        <family val="2"/>
      </rPr>
      <t>Forbrænding: materialet bliver forbrændt. Antagelsen er, at dette erstatter kul i elproduktion.</t>
    </r>
  </si>
  <si>
    <r>
      <t>·</t>
    </r>
    <r>
      <rPr>
        <sz val="7"/>
        <color theme="1"/>
        <rFont val="Times New Roman"/>
        <family val="1"/>
      </rPr>
      <t xml:space="preserve">      </t>
    </r>
    <r>
      <rPr>
        <sz val="11.5"/>
        <color theme="1"/>
        <rFont val="Arial"/>
        <family val="2"/>
      </rPr>
      <t>Deponi: materialet bliver kørt til en losseplads.</t>
    </r>
  </si>
  <si>
    <t>C.4. Besparelse i procesrelaterede udledninger</t>
  </si>
  <si>
    <r>
      <t xml:space="preserve">I denne tabel indtastes de oprindelige udledninger i </t>
    </r>
    <r>
      <rPr>
        <i/>
        <sz val="12"/>
        <color theme="1"/>
        <rFont val="Arial"/>
        <family val="2"/>
      </rPr>
      <t>baseline</t>
    </r>
    <r>
      <rPr>
        <sz val="12"/>
        <color theme="1"/>
        <rFont val="Arial"/>
        <family val="2"/>
      </rPr>
      <t xml:space="preserve"> og det nye </t>
    </r>
    <r>
      <rPr>
        <i/>
        <sz val="12"/>
        <color theme="1"/>
        <rFont val="Arial"/>
        <family val="2"/>
      </rPr>
      <t xml:space="preserve">fremtidige forbrug (FF) </t>
    </r>
    <r>
      <rPr>
        <sz val="12"/>
        <color theme="1"/>
        <rFont val="Arial"/>
        <family val="2"/>
      </rPr>
      <t>ved implementering af en grøn forretningsmodel.</t>
    </r>
  </si>
  <si>
    <r>
      <t xml:space="preserve">Udledningerne indtastes i ton ud fra den pågældende gas. Besparelse regnes derefter i ton for at give den reelle mængde og regnes derefter til CO2-ækvivalenter. </t>
    </r>
    <r>
      <rPr>
        <sz val="8"/>
        <color theme="1"/>
        <rFont val="Arial"/>
        <family val="2"/>
      </rPr>
      <t> </t>
    </r>
  </si>
  <si>
    <r>
      <t>D.</t>
    </r>
    <r>
      <rPr>
        <b/>
        <sz val="7"/>
        <color theme="1"/>
        <rFont val="Times New Roman"/>
        <family val="1"/>
      </rPr>
      <t xml:space="preserve"> </t>
    </r>
    <r>
      <rPr>
        <b/>
        <sz val="12"/>
        <color theme="1"/>
        <rFont val="Arial"/>
        <family val="2"/>
      </rPr>
      <t>Materiale- og Energibesparelser i produktets brugsfase</t>
    </r>
  </si>
  <si>
    <t xml:space="preserve">Her skal indberettes materiale- og/eller energibesparelser i produktets brugsfase, som er opnået eller skønnet til at kunne blive opnået, som følge af forretningsplanen udviklet i Bæredygtig Bundlinje. </t>
  </si>
  <si>
    <r>
      <t>Denne sektion handler om materialer som bliver forbrugt i produktets brugsfase. Eksempel: hvis produktet er en elcykel, der som del af Bæredygtig Bundlinje er blevet mere energi-effektiv og lettere, så skal den sparede mængde el indberettes her. Det sparede materiale i cyklen skal dog</t>
    </r>
    <r>
      <rPr>
        <sz val="8"/>
        <color theme="1"/>
        <rFont val="Arial"/>
        <family val="2"/>
      </rPr>
      <t> </t>
    </r>
    <r>
      <rPr>
        <sz val="11.5"/>
        <color theme="1"/>
        <rFont val="Arial"/>
        <family val="2"/>
      </rPr>
      <t xml:space="preserve"> indberettes her, men i sektion C, fordi virksomheden har kunnet indkøbe en mindre mængde af materialet.</t>
    </r>
  </si>
  <si>
    <t>Sektionen er delt i to: første del handler om energibesparelse, og anden del om materialebesparelse.</t>
  </si>
  <si>
    <t>Besparelserne bliver opgjort over produktets hele brugsfase, men kan indberettes på to måder:</t>
  </si>
  <si>
    <r>
      <t>·</t>
    </r>
    <r>
      <rPr>
        <sz val="7"/>
        <color theme="1"/>
        <rFont val="Times New Roman"/>
        <family val="1"/>
      </rPr>
      <t xml:space="preserve">      </t>
    </r>
    <r>
      <rPr>
        <sz val="11.5"/>
        <color theme="1"/>
        <rFont val="Arial"/>
        <family val="2"/>
      </rPr>
      <t>over produktets levetid, dvs. hele brugsfasen;</t>
    </r>
  </si>
  <si>
    <r>
      <t>·</t>
    </r>
    <r>
      <rPr>
        <sz val="7"/>
        <color theme="1"/>
        <rFont val="Times New Roman"/>
        <family val="1"/>
      </rPr>
      <t xml:space="preserve">      </t>
    </r>
    <r>
      <rPr>
        <sz val="11.5"/>
        <color theme="1"/>
        <rFont val="Arial"/>
        <family val="2"/>
      </rPr>
      <t>pr. år. Hvis denne mulighed bliver valgt, er det vigtigt at udfylde produktets levetid i sektion B.</t>
    </r>
  </si>
  <si>
    <t>Indberetningsmåde vælges i dropdownmenuen under ”Hvordan skal besparelser beregnes?”.</t>
  </si>
  <si>
    <t>Besparelserne skal indberettes for ét styk produkt. Derfor er det vigtigt at udfylde den årlige produktion i sektion B.</t>
  </si>
  <si>
    <t>D.1. Materialebesparelse i brugsfasen</t>
  </si>
  <si>
    <t>Her kan besparelser i forbrugte materialer i produktets brugsfase udfyldes. Der er plads til maksimalt fem materialer i værktøjet. Eventuelle ekstra materialer kan udfyldes i en ny kopi af værktøjet. Materialer kan vælges ud fra en række materialer i en dropdownmenu. Den årligt sparede mængde skal også udfyldes.</t>
  </si>
  <si>
    <t>Besparelserne skal udfyldes i tons sparet pr. år pr. styk produkt.</t>
  </si>
  <si>
    <t>Skulle der som følge af den nye, grønne forretningsplan blive forbrugt en større mængde af et materiale, vil besparelsen blive negativ.</t>
  </si>
  <si>
    <t>D.2. Energibesparelse i brugsfasen</t>
  </si>
  <si>
    <t xml:space="preserve">Her kan besparelser i brug af forskellige slags energi udfyldes. Energikilderne kan vælges fra en dropdownmenu. Den årligt sparede mængde skal udfyldes. Hvis der indgår biobrændsel skal der angives hvor mange % biobrændstof. </t>
  </si>
  <si>
    <t>Besparelserne skal udfyldes i kWh, liter, tons, eller kubikmeter pr. år, afhængigt af den valgte energikilde. For de fleste energikilder er det muligt at vælge mellem mere end én enhed.</t>
  </si>
  <si>
    <t>Skulle der som følge af den nye, grønne forretningsplan blive forbrugt en større mængde el, fjernvarme eller en anden brændsel, vil besparelsen blive negativ.</t>
  </si>
  <si>
    <r>
      <t>E.</t>
    </r>
    <r>
      <rPr>
        <b/>
        <sz val="7"/>
        <color theme="1"/>
        <rFont val="Times New Roman"/>
        <family val="1"/>
      </rPr>
      <t xml:space="preserve">  </t>
    </r>
    <r>
      <rPr>
        <b/>
        <sz val="12"/>
        <color theme="1"/>
        <rFont val="Arial"/>
        <family val="2"/>
      </rPr>
      <t>Ændringer i produktets bortskaffelsesfase</t>
    </r>
  </si>
  <si>
    <t>Ændringer i bortskaffelsen af produktet, efter dets brugsfase, kan registreres her. Denne sektion skal kun udfyldes, hvis der i forbindelse med Bæredygtig Bundlinje, er gennemført en ændring i produktets design, som medfører at produktet, eller dele af produktet bliver bortskaffet på en anden måde end det nuværende produkt.</t>
  </si>
  <si>
    <t>Hvis produktet er blevet lettere, eller hvis der er skiftet materialer eller komponenter, skal det ikke indberettes her. Disse besparelser eller ændringer skal indberettes i sektion ’C.1. Besparelser i indkøbte materialer’, fordi virksomheden har kunnet købe en mindre mængde materiale, eller har indkøbt andre materialer.</t>
  </si>
  <si>
    <t>Dette er muligt for op til fem materialer. Der skal angives</t>
  </si>
  <si>
    <r>
      <t>·</t>
    </r>
    <r>
      <rPr>
        <sz val="7"/>
        <color theme="1"/>
        <rFont val="Times New Roman"/>
        <family val="1"/>
      </rPr>
      <t xml:space="preserve">      </t>
    </r>
    <r>
      <rPr>
        <sz val="11.5"/>
        <color theme="1"/>
        <rFont val="Arial"/>
        <family val="2"/>
      </rPr>
      <t>et materiale, som kan vælges fra en dropdownmenu;</t>
    </r>
  </si>
  <si>
    <r>
      <t>·</t>
    </r>
    <r>
      <rPr>
        <sz val="7"/>
        <color theme="1"/>
        <rFont val="Times New Roman"/>
        <family val="1"/>
      </rPr>
      <t xml:space="preserve">      </t>
    </r>
    <r>
      <rPr>
        <sz val="11.5"/>
        <color theme="1"/>
        <rFont val="Arial"/>
        <family val="2"/>
      </rPr>
      <t>den mængde af dette materiale pr. ét styk produkt, som er omfattet af den ændrede bortskaffelsespraksis;</t>
    </r>
  </si>
  <si>
    <r>
      <t>·</t>
    </r>
    <r>
      <rPr>
        <sz val="7"/>
        <color theme="1"/>
        <rFont val="Times New Roman"/>
        <family val="1"/>
      </rPr>
      <t xml:space="preserve">      </t>
    </r>
    <r>
      <rPr>
        <sz val="11.5"/>
        <color theme="1"/>
        <rFont val="Arial"/>
        <family val="2"/>
      </rPr>
      <t>hvad der er ændret mht. bortskaffelsen, som også kan vælges fra en dropdownmenu. BB-KEM skelner mellem 4 affaldhåndteringsmetoder: genbrug, genanvendelse, forbrænding, deponi (se sektion C.3.)</t>
    </r>
  </si>
  <si>
    <t>Mængder skal udfyldes i tons.</t>
  </si>
  <si>
    <r>
      <t>F.</t>
    </r>
    <r>
      <rPr>
        <b/>
        <sz val="7"/>
        <color theme="1"/>
        <rFont val="Times New Roman"/>
        <family val="1"/>
      </rPr>
      <t xml:space="preserve">  </t>
    </r>
    <r>
      <rPr>
        <b/>
        <sz val="12"/>
        <color theme="1"/>
        <rFont val="Arial"/>
        <family val="2"/>
      </rPr>
      <t>Samtlige besparelser</t>
    </r>
  </si>
  <si>
    <r>
      <t>I denne sektion vises de årlige klima- og ressourceeffekter af besparelserne opnået som følge af den nye forretningsplan udviklet i Bæredygtig Bundlinje. Effekter af energi besparelser er opgjort i t CO</t>
    </r>
    <r>
      <rPr>
        <vertAlign val="subscript"/>
        <sz val="11.5"/>
        <color theme="1"/>
        <rFont val="Arial"/>
        <family val="2"/>
      </rPr>
      <t>2</t>
    </r>
    <r>
      <rPr>
        <sz val="11.5"/>
        <color theme="1"/>
        <rFont val="Arial"/>
        <family val="2"/>
      </rPr>
      <t>-ækv mens materialebesparelser bliver målt som t Fe-ækv. Desuden bliver materialebesparelser også vist i tons. Her vises den sparede mængde materialer i virksomheden og i brugsfasen, og den mængde af brændsler som er sparet.</t>
    </r>
  </si>
  <si>
    <r>
      <t>Hvis energibesparelsen på virksomhedens matrikel allerede er indberettet i Klimakompasset, skal resultaterne for klima (i t CO</t>
    </r>
    <r>
      <rPr>
        <vertAlign val="subscript"/>
        <sz val="11.5"/>
        <color theme="1"/>
        <rFont val="Arial"/>
        <family val="2"/>
      </rPr>
      <t>2</t>
    </r>
    <r>
      <rPr>
        <sz val="11.5"/>
        <color theme="1"/>
        <rFont val="Arial"/>
        <family val="2"/>
      </rPr>
      <t>-ækv) blive trukket fra det samlede resultat. Det kan gøres ved at vælge ”Ja” i dropdownmenueen i sektion F.</t>
    </r>
  </si>
  <si>
    <t>Når man vælger ”Ja”, bliver den mængde materiale (i tons) sparet på virksomhedens matrikel heller ikke medregnet.</t>
  </si>
  <si>
    <t>Kreditering for undgået materiale- eller elproduktion</t>
  </si>
  <si>
    <r>
      <t>Når brandbart affald, fx plastic forbrændes, opstår der CO</t>
    </r>
    <r>
      <rPr>
        <vertAlign val="subscript"/>
        <sz val="11.5"/>
        <color theme="1"/>
        <rFont val="Arial"/>
        <family val="2"/>
      </rPr>
      <t>2</t>
    </r>
    <r>
      <rPr>
        <sz val="11.5"/>
        <color theme="1"/>
        <rFont val="Arial"/>
        <family val="2"/>
      </rPr>
      <t>. Når materialet bliver brændt i en installation som producerer el, undgår man forbrug af andre brændsler, og det medfølgende CO</t>
    </r>
    <r>
      <rPr>
        <vertAlign val="subscript"/>
        <sz val="11.5"/>
        <color theme="1"/>
        <rFont val="Arial"/>
        <family val="2"/>
      </rPr>
      <t>2</t>
    </r>
    <r>
      <rPr>
        <sz val="11.5"/>
        <color theme="1"/>
        <rFont val="Arial"/>
        <family val="2"/>
      </rPr>
      <t>-udslip. På den samme måde bliver udvinding af jomfruelige materialer undgået, når et materiale bliver genanvendt eller genbrugt.</t>
    </r>
  </si>
  <si>
    <r>
      <t xml:space="preserve">I BB-KEM bliver klima- og ressourceeffekter af undgået materiale- eller elforbrug regnet ud, og det indgår i den sparede mængde energi og materialer. I en virksomheds </t>
    </r>
    <r>
      <rPr>
        <i/>
        <sz val="11.5"/>
        <color theme="1"/>
        <rFont val="Arial"/>
        <family val="2"/>
      </rPr>
      <t xml:space="preserve">carbon footprint </t>
    </r>
    <r>
      <rPr>
        <sz val="11.5"/>
        <color theme="1"/>
        <rFont val="Arial"/>
        <family val="2"/>
      </rPr>
      <t>falder denne slags undgåede effekter dog udenfor scope 1, 2 eller 3. Hvis du heller ikke vil regne besparelser med, kan du slå dem fra i BB-KEM ved at ændre ”Kreditering for undgået materiale-/elproduktion” fra ”Ja” til ”Nej”.</t>
    </r>
  </si>
  <si>
    <t>Inkludering af energi for at producere materialer</t>
  </si>
  <si>
    <t>Bearbejdning af udvundne råvarer (fx fremstilling af stålruller eller profiler fra stål) kræver energi, som er skønnet til at være 30% af den energi det kræver at udvinde og producere et materiale. Denne energi er ikke regnet med i Klimakompasset. Denne energi kan inkluderes i BB-KEM ved at vælge ”Ja” ved ” Energiforbrug for produktion af materialer”, men det betyder at resultaterne ikke længere er de samme som dem som beregnet i Klimakompasset. Desuden er procent-tallet et skøn, som kan variere meget afhængigt af materialet.</t>
  </si>
  <si>
    <t>Tilføj nye materialer</t>
  </si>
  <si>
    <t>Hvis det materiale en virksomhed har sparet er ikke inkluderet i værktøjet, kan du tilføje data for materialet.</t>
  </si>
  <si>
    <t>I fanebladet kaldt ”Egne Materialer” er det muligt at indføre maksimalt 3 nye materialer. Her skal du angive de følgende parametre:</t>
  </si>
  <si>
    <r>
      <t>·</t>
    </r>
    <r>
      <rPr>
        <sz val="7"/>
        <color theme="1"/>
        <rFont val="Times New Roman"/>
        <family val="1"/>
      </rPr>
      <t xml:space="preserve">        </t>
    </r>
    <r>
      <rPr>
        <sz val="11.5"/>
        <color theme="1"/>
        <rFont val="Arial"/>
        <family val="2"/>
      </rPr>
      <t>Materialet navn</t>
    </r>
  </si>
  <si>
    <r>
      <t>·</t>
    </r>
    <r>
      <rPr>
        <sz val="7"/>
        <color theme="1"/>
        <rFont val="Times New Roman"/>
        <family val="1"/>
      </rPr>
      <t xml:space="preserve">        </t>
    </r>
    <r>
      <rPr>
        <sz val="11.5"/>
        <color theme="1"/>
        <rFont val="Arial"/>
        <family val="2"/>
      </rPr>
      <t>Drivhusgasudslip ved fremstilling af materialet (i tons CO</t>
    </r>
    <r>
      <rPr>
        <vertAlign val="subscript"/>
        <sz val="11.5"/>
        <color theme="1"/>
        <rFont val="Arial"/>
        <family val="2"/>
      </rPr>
      <t>2</t>
    </r>
    <r>
      <rPr>
        <sz val="11.5"/>
        <color theme="1"/>
        <rFont val="Arial"/>
        <family val="2"/>
      </rPr>
      <t>-ækv. pr. ton materiale)</t>
    </r>
  </si>
  <si>
    <r>
      <t>·</t>
    </r>
    <r>
      <rPr>
        <sz val="7"/>
        <color theme="1"/>
        <rFont val="Times New Roman"/>
        <family val="1"/>
      </rPr>
      <t xml:space="preserve">        </t>
    </r>
    <r>
      <rPr>
        <sz val="11.5"/>
        <color theme="1"/>
        <rFont val="Arial"/>
        <family val="2"/>
      </rPr>
      <t>Drivhusgasudslip ved deponi af materialet (i tons CO</t>
    </r>
    <r>
      <rPr>
        <vertAlign val="subscript"/>
        <sz val="11.5"/>
        <color theme="1"/>
        <rFont val="Arial"/>
        <family val="2"/>
      </rPr>
      <t>2</t>
    </r>
    <r>
      <rPr>
        <sz val="11.5"/>
        <color theme="1"/>
        <rFont val="Arial"/>
        <family val="2"/>
      </rPr>
      <t>-ækv. pr. ton materiale)</t>
    </r>
  </si>
  <si>
    <r>
      <t>·</t>
    </r>
    <r>
      <rPr>
        <sz val="7"/>
        <color theme="1"/>
        <rFont val="Times New Roman"/>
        <family val="1"/>
      </rPr>
      <t xml:space="preserve">        </t>
    </r>
    <r>
      <rPr>
        <sz val="11.5"/>
        <color theme="1"/>
        <rFont val="Arial"/>
        <family val="2"/>
      </rPr>
      <t>Drivhusgasudslip ved forbrænding af materialet (i tons CO</t>
    </r>
    <r>
      <rPr>
        <vertAlign val="subscript"/>
        <sz val="11.5"/>
        <color theme="1"/>
        <rFont val="Arial"/>
        <family val="2"/>
      </rPr>
      <t>2</t>
    </r>
    <r>
      <rPr>
        <sz val="11.5"/>
        <color theme="1"/>
        <rFont val="Arial"/>
        <family val="2"/>
      </rPr>
      <t>-ækv. pr. ton materiale)</t>
    </r>
  </si>
  <si>
    <r>
      <t>·</t>
    </r>
    <r>
      <rPr>
        <sz val="7"/>
        <color theme="1"/>
        <rFont val="Times New Roman"/>
        <family val="1"/>
      </rPr>
      <t xml:space="preserve">        </t>
    </r>
    <r>
      <rPr>
        <sz val="11.5"/>
        <color theme="1"/>
        <rFont val="Arial"/>
        <family val="2"/>
      </rPr>
      <t>Drivhusgasudslip ved genanvendelse af materialet (i tons CO</t>
    </r>
    <r>
      <rPr>
        <vertAlign val="subscript"/>
        <sz val="11.5"/>
        <color theme="1"/>
        <rFont val="Arial"/>
        <family val="2"/>
      </rPr>
      <t>2</t>
    </r>
    <r>
      <rPr>
        <sz val="11.5"/>
        <color theme="1"/>
        <rFont val="Arial"/>
        <family val="2"/>
      </rPr>
      <t>-ækv. pr. ton materiale)</t>
    </r>
  </si>
  <si>
    <r>
      <t>·</t>
    </r>
    <r>
      <rPr>
        <sz val="7"/>
        <color theme="1"/>
        <rFont val="Times New Roman"/>
        <family val="1"/>
      </rPr>
      <t xml:space="preserve">        </t>
    </r>
    <r>
      <rPr>
        <sz val="11.5"/>
        <color theme="1"/>
        <rFont val="Arial"/>
        <family val="2"/>
      </rPr>
      <t>Drivhusgasudslip ved genbrug af materialet (i tons CO</t>
    </r>
    <r>
      <rPr>
        <vertAlign val="subscript"/>
        <sz val="11.5"/>
        <color theme="1"/>
        <rFont val="Arial"/>
        <family val="2"/>
      </rPr>
      <t>2</t>
    </r>
    <r>
      <rPr>
        <sz val="11.5"/>
        <color theme="1"/>
        <rFont val="Arial"/>
        <family val="2"/>
      </rPr>
      <t>-ækv. pr. ton materiale). Kan antages til at være 0.</t>
    </r>
  </si>
  <si>
    <r>
      <t>·</t>
    </r>
    <r>
      <rPr>
        <sz val="7"/>
        <color theme="1"/>
        <rFont val="Times New Roman"/>
        <family val="1"/>
      </rPr>
      <t xml:space="preserve">        </t>
    </r>
    <r>
      <rPr>
        <sz val="11.5"/>
        <color theme="1"/>
        <rFont val="Arial"/>
        <family val="2"/>
      </rPr>
      <t>Ressourceforbrug ved fremstilling af materialet (i tons Fe-ækv. pr. ton materiale)</t>
    </r>
  </si>
  <si>
    <r>
      <t>·</t>
    </r>
    <r>
      <rPr>
        <sz val="7"/>
        <color theme="1"/>
        <rFont val="Times New Roman"/>
        <family val="1"/>
      </rPr>
      <t xml:space="preserve">        </t>
    </r>
    <r>
      <rPr>
        <sz val="11.5"/>
        <color theme="1"/>
        <rFont val="Arial"/>
        <family val="2"/>
      </rPr>
      <t>Ressourceforbrug ved deponi af materialet (i tons Fe-ækv. pr. ton materiale). Kan antages til at være 0.</t>
    </r>
  </si>
  <si>
    <r>
      <t>·</t>
    </r>
    <r>
      <rPr>
        <sz val="7"/>
        <color theme="1"/>
        <rFont val="Times New Roman"/>
        <family val="1"/>
      </rPr>
      <t xml:space="preserve">        </t>
    </r>
    <r>
      <rPr>
        <sz val="11.5"/>
        <color theme="1"/>
        <rFont val="Arial"/>
        <family val="2"/>
      </rPr>
      <t>Ressourceforbrug ved forbrænding af materialet (i tons Fe-ækv. pr. ton materiale). Kan antages til at være 0.</t>
    </r>
  </si>
  <si>
    <r>
      <t>·</t>
    </r>
    <r>
      <rPr>
        <sz val="7"/>
        <color theme="1"/>
        <rFont val="Times New Roman"/>
        <family val="1"/>
      </rPr>
      <t xml:space="preserve">        </t>
    </r>
    <r>
      <rPr>
        <sz val="11.5"/>
        <color theme="1"/>
        <rFont val="Arial"/>
        <family val="2"/>
      </rPr>
      <t>Ressourceforbrug ved genanvendelse af materialet (i tons Fe-ækv. pr. ton materiale)</t>
    </r>
  </si>
  <si>
    <r>
      <t>·</t>
    </r>
    <r>
      <rPr>
        <sz val="7"/>
        <color theme="1"/>
        <rFont val="Times New Roman"/>
        <family val="1"/>
      </rPr>
      <t xml:space="preserve">        </t>
    </r>
    <r>
      <rPr>
        <sz val="11.5"/>
        <color theme="1"/>
        <rFont val="Arial"/>
        <family val="2"/>
      </rPr>
      <t>Ressourceforbrug ved genbrug af materialet (i tons Fe-ækv. pr. ton materiale). Kan antages til at være 0.</t>
    </r>
  </si>
  <si>
    <r>
      <t>·</t>
    </r>
    <r>
      <rPr>
        <sz val="7"/>
        <color theme="1"/>
        <rFont val="Times New Roman"/>
        <family val="1"/>
      </rPr>
      <t xml:space="preserve">        </t>
    </r>
    <r>
      <rPr>
        <sz val="11.5"/>
        <color theme="1"/>
        <rFont val="Arial"/>
        <family val="2"/>
      </rPr>
      <t>Undgået drivhusgasudslip ved forbrænding af materialet (i tons CO</t>
    </r>
    <r>
      <rPr>
        <vertAlign val="subscript"/>
        <sz val="11.5"/>
        <color theme="1"/>
        <rFont val="Arial"/>
        <family val="2"/>
      </rPr>
      <t>2</t>
    </r>
    <r>
      <rPr>
        <sz val="11.5"/>
        <color theme="1"/>
        <rFont val="Arial"/>
        <family val="2"/>
      </rPr>
      <t>-ækv. pr. ton materiale). Her kan du antage, at el bliver erstattet ved forbrænding.</t>
    </r>
  </si>
  <si>
    <r>
      <t>·</t>
    </r>
    <r>
      <rPr>
        <sz val="7"/>
        <color theme="1"/>
        <rFont val="Times New Roman"/>
        <family val="1"/>
      </rPr>
      <t xml:space="preserve">        </t>
    </r>
    <r>
      <rPr>
        <sz val="11.5"/>
        <color theme="1"/>
        <rFont val="Arial"/>
        <family val="2"/>
      </rPr>
      <t>Undgået drivhusgasudslip ved genanvendelse af materialet (i tons CO</t>
    </r>
    <r>
      <rPr>
        <vertAlign val="subscript"/>
        <sz val="11.5"/>
        <color theme="1"/>
        <rFont val="Arial"/>
        <family val="2"/>
      </rPr>
      <t>2</t>
    </r>
    <r>
      <rPr>
        <sz val="11.5"/>
        <color theme="1"/>
        <rFont val="Arial"/>
        <family val="2"/>
      </rPr>
      <t>-ækv. pr. ton materiale)</t>
    </r>
  </si>
  <si>
    <r>
      <t>·</t>
    </r>
    <r>
      <rPr>
        <sz val="7"/>
        <color theme="1"/>
        <rFont val="Times New Roman"/>
        <family val="1"/>
      </rPr>
      <t xml:space="preserve">        </t>
    </r>
    <r>
      <rPr>
        <sz val="11.5"/>
        <color theme="1"/>
        <rFont val="Arial"/>
        <family val="2"/>
      </rPr>
      <t>Undgået drivhusgasudslip ved genbrug af materialet (i tons CO</t>
    </r>
    <r>
      <rPr>
        <vertAlign val="subscript"/>
        <sz val="11.5"/>
        <color theme="1"/>
        <rFont val="Arial"/>
        <family val="2"/>
      </rPr>
      <t>2</t>
    </r>
    <r>
      <rPr>
        <sz val="11.5"/>
        <color theme="1"/>
        <rFont val="Arial"/>
        <family val="2"/>
      </rPr>
      <t>-ækv. pr. ton materiale). Her kan du antage den samme værdi som ved fremstilling af materialet, medmindre du har mere specifikt data.</t>
    </r>
  </si>
  <si>
    <r>
      <t>·</t>
    </r>
    <r>
      <rPr>
        <sz val="7"/>
        <color theme="1"/>
        <rFont val="Times New Roman"/>
        <family val="1"/>
      </rPr>
      <t xml:space="preserve">        </t>
    </r>
    <r>
      <rPr>
        <sz val="11.5"/>
        <color theme="1"/>
        <rFont val="Arial"/>
        <family val="2"/>
      </rPr>
      <t>Undgået ressourceforbrug ved forbrænding af materialet (i tons Fe-ækv. pr. ton materiale). Her kan du antage, at el bliver erstattet ved forbrænding.</t>
    </r>
  </si>
  <si>
    <r>
      <t>·</t>
    </r>
    <r>
      <rPr>
        <sz val="7"/>
        <color theme="1"/>
        <rFont val="Times New Roman"/>
        <family val="1"/>
      </rPr>
      <t xml:space="preserve">        </t>
    </r>
    <r>
      <rPr>
        <sz val="11.5"/>
        <color theme="1"/>
        <rFont val="Arial"/>
        <family val="2"/>
      </rPr>
      <t>Undgået ressourceforbrug ved genanvendelse af materialet (i tons Fe-ækv. pr. ton materiale). Her kan du antage den samme værdi som ved fremstilling af materialet.</t>
    </r>
  </si>
  <si>
    <r>
      <t>·</t>
    </r>
    <r>
      <rPr>
        <sz val="7"/>
        <color theme="1"/>
        <rFont val="Times New Roman"/>
        <family val="1"/>
      </rPr>
      <t xml:space="preserve">        </t>
    </r>
    <r>
      <rPr>
        <sz val="11.5"/>
        <color theme="1"/>
        <rFont val="Arial"/>
        <family val="2"/>
      </rPr>
      <t>Undgået ressourceforbrug ved genbrug af materialet (i tons CO</t>
    </r>
    <r>
      <rPr>
        <vertAlign val="subscript"/>
        <sz val="11.5"/>
        <color theme="1"/>
        <rFont val="Arial"/>
        <family val="2"/>
      </rPr>
      <t>2</t>
    </r>
    <r>
      <rPr>
        <sz val="11.5"/>
        <color theme="1"/>
        <rFont val="Arial"/>
        <family val="2"/>
      </rPr>
      <t>-ækv. pr. ton materiale). Her kan du antage den samme værdi som ved fremstilling af materialet.</t>
    </r>
  </si>
  <si>
    <t>BÆREDYGTIG BUNDLINJE - EFFEKTMÅLING</t>
  </si>
  <si>
    <t xml:space="preserve">A. Information om virksomheden og produkt. </t>
  </si>
  <si>
    <t>Information om virksomhed og produkt som er omfattet af den grønne forretningsmodel udviklet i Bæredygtig Bundlinje.</t>
  </si>
  <si>
    <t>Virksomhedens navn</t>
  </si>
  <si>
    <t>Indberettet år</t>
  </si>
  <si>
    <t>Antal medarbejdere</t>
  </si>
  <si>
    <t>Antal</t>
  </si>
  <si>
    <t>Omsætning (årlig)</t>
  </si>
  <si>
    <t>Kr</t>
  </si>
  <si>
    <t>Produkt</t>
  </si>
  <si>
    <t>Hvor bliver produktet brugt?</t>
  </si>
  <si>
    <t>Land</t>
  </si>
  <si>
    <t>% af salg</t>
  </si>
  <si>
    <t>Danmark</t>
  </si>
  <si>
    <t>(blank)</t>
  </si>
  <si>
    <r>
      <rPr>
        <b/>
        <sz val="9"/>
        <color theme="1"/>
        <rFont val="Calibri"/>
        <family val="2"/>
        <scheme val="minor"/>
      </rPr>
      <t>Baseline</t>
    </r>
    <r>
      <rPr>
        <sz val="9"/>
        <color theme="1"/>
        <rFont val="Calibri"/>
        <family val="2"/>
        <scheme val="minor"/>
      </rPr>
      <t xml:space="preserve"> = Angiv årligt forbrug (ved projektstart) </t>
    </r>
  </si>
  <si>
    <r>
      <rPr>
        <b/>
        <sz val="9"/>
        <color theme="1"/>
        <rFont val="Calibri"/>
        <family val="2"/>
        <scheme val="minor"/>
      </rPr>
      <t>Fremtidigt forbrug (FF)</t>
    </r>
    <r>
      <rPr>
        <sz val="9"/>
        <color theme="1"/>
        <rFont val="Calibri"/>
        <family val="2"/>
        <scheme val="minor"/>
      </rPr>
      <t>= Angiv de forventede beregnede miljømæssige effekter forudsat implementering af en ny grøn forretningsmodel</t>
    </r>
  </si>
  <si>
    <r>
      <rPr>
        <b/>
        <sz val="9"/>
        <color theme="1"/>
        <rFont val="Calibri"/>
        <family val="2"/>
        <scheme val="minor"/>
      </rPr>
      <t>Besparelse</t>
    </r>
    <r>
      <rPr>
        <sz val="9"/>
        <color theme="1"/>
        <rFont val="Calibri"/>
        <family val="2"/>
        <scheme val="minor"/>
      </rPr>
      <t xml:space="preserve"> = baseline fratrukket effekt </t>
    </r>
  </si>
  <si>
    <r>
      <rPr>
        <b/>
        <sz val="9"/>
        <color theme="1"/>
        <rFont val="Calibri"/>
        <family val="2"/>
        <scheme val="minor"/>
      </rPr>
      <t>Besparelse</t>
    </r>
    <r>
      <rPr>
        <sz val="9"/>
        <color theme="1"/>
        <rFont val="Calibri"/>
        <family val="2"/>
        <scheme val="minor"/>
      </rPr>
      <t>, t CO2-ævk</t>
    </r>
  </si>
  <si>
    <r>
      <rPr>
        <b/>
        <sz val="9"/>
        <color theme="1"/>
        <rFont val="Calibri"/>
        <family val="2"/>
        <scheme val="minor"/>
      </rPr>
      <t>Besparelse</t>
    </r>
    <r>
      <rPr>
        <sz val="9"/>
        <color theme="1"/>
        <rFont val="Calibri"/>
        <family val="2"/>
        <scheme val="minor"/>
      </rPr>
      <t>, t Fe-ækv</t>
    </r>
  </si>
  <si>
    <t>Besparelse, GJ</t>
  </si>
  <si>
    <t>Årlig produktion (styk)</t>
  </si>
  <si>
    <t>Disse er skjult da de umiddelbart forstyrrer brugeren mere end højst nødvendigt. Efter aftale med SIOL og CRE.</t>
  </si>
  <si>
    <t>Forventet levetid (år)</t>
  </si>
  <si>
    <t xml:space="preserve">B. Materiale- og Energibesparelser i virksomheden </t>
  </si>
  <si>
    <t xml:space="preserve">B.1. Besparelser i indkøbte materialer. </t>
  </si>
  <si>
    <t xml:space="preserve">Mængden af materialer som er indkøbt af virksomheden, skal indberettes opgjort i tons pr. år i denne rubrik. </t>
  </si>
  <si>
    <t>Materiale pr. år</t>
  </si>
  <si>
    <t>Baseline [ton]</t>
  </si>
  <si>
    <t>FF
[ton]</t>
  </si>
  <si>
    <t>Besparelse
[ton]</t>
  </si>
  <si>
    <t>Besparelse
[t CO2-ævk]</t>
  </si>
  <si>
    <t>Besparelse
[t Fe-ækv]</t>
  </si>
  <si>
    <t>Total</t>
  </si>
  <si>
    <t>ton</t>
  </si>
  <si>
    <t>ton CO2-ækv</t>
  </si>
  <si>
    <t>ton Fe-ækv</t>
  </si>
  <si>
    <t>B.2. Besparelser i indkøbt el, fjernvarme, og brændsler.</t>
  </si>
  <si>
    <r>
      <t xml:space="preserve">Mængderne af indkøbte energikilder indberettes her.
</t>
    </r>
    <r>
      <rPr>
        <sz val="9"/>
        <color theme="1"/>
        <rFont val="Verdana"/>
        <family val="2"/>
      </rPr>
      <t>For biobrændstof tastes også indholdet i biobrændstof-indholdet ind - bemærk, kun for biobrændsler! Fx for 5% biobrændstof tastes "5".  
For el-biler, benyt "El (kWh)".</t>
    </r>
  </si>
  <si>
    <t>Energi pr. år</t>
  </si>
  <si>
    <t>Baseline</t>
  </si>
  <si>
    <t>Besparelset 
[CO2-ævk]</t>
  </si>
  <si>
    <t>Besparelse
[GJ]</t>
  </si>
  <si>
    <t>B.3. Besparelse i procesrelaterede udledninger (som ikke vedrører energiproduktion).</t>
  </si>
  <si>
    <t>Her tastes de proces relaterede udledninger. Skal indberettes opgjort i ton pr år.</t>
  </si>
  <si>
    <t>Procesrelaterede udledninger</t>
  </si>
  <si>
    <t>Baseline
[ton]</t>
  </si>
  <si>
    <t>[ton]</t>
  </si>
  <si>
    <t>[ton CO2-ævk]</t>
  </si>
  <si>
    <t>C. Materiale- og Energibesparelser i produktets brugsfase</t>
  </si>
  <si>
    <t>Hvordan skal besparelser beregnes?</t>
  </si>
  <si>
    <t>Denne skjules efter aftale med SIOL og CRE.</t>
  </si>
  <si>
    <t>over produktets levetid</t>
  </si>
  <si>
    <t>Vær opmærksom på ikke at dobbelt-taste besparelser som allerede er tastet i B1.</t>
  </si>
  <si>
    <t>Indberettes opgjort i ton pr. år.</t>
  </si>
  <si>
    <t>[t CO2-ævk]</t>
  </si>
  <si>
    <t>[ton Fe-ækv]</t>
  </si>
  <si>
    <t>C.2. Energibesparelse i brugsfasen.</t>
  </si>
  <si>
    <t xml:space="preserve">For biobrændstof tastes også indholdet i biobrændstof-indholdet ind - bemærk, kun for biobrændsler! Fx for 5% biobrændstof tastes "5". </t>
  </si>
  <si>
    <t>[ton CO2-ækv]</t>
  </si>
  <si>
    <t>Materiale</t>
  </si>
  <si>
    <t>Ændring i bortskaffelse</t>
  </si>
  <si>
    <t>Ændring i mængde
[ton]</t>
  </si>
  <si>
    <t>E. Samtlige besparelser</t>
  </si>
  <si>
    <t>Materialebesparelser i tons</t>
  </si>
  <si>
    <t xml:space="preserve">Her ses de indtastede data for materialer og energikilder opsummeret. Process relaterede udledninger kan ses i indtastede tabel. </t>
  </si>
  <si>
    <t>Kreditering for undgået materiale-/elproduktion</t>
  </si>
  <si>
    <t>Ja</t>
  </si>
  <si>
    <t>Nej</t>
  </si>
  <si>
    <t>Egne Materialer</t>
  </si>
  <si>
    <t>Her kan du introducere op til 3 nye materialer.</t>
  </si>
  <si>
    <t>Alle data skal angives pr. ton materiale. Ungået drivhusgasudslip eller ressourceforbrug angives med positive tal: 1 t CO2-ækv undgaet angives som +1.</t>
  </si>
  <si>
    <t>For fremstilling og deponi er der ikke noget undgået drivhusgasudslip eller undgået ressourceforbrug.</t>
  </si>
  <si>
    <t xml:space="preserve">Ved eventuelle spørgsmål, kontakt da Stig Irving Olsen, DTU. </t>
  </si>
  <si>
    <t>Materialets navn</t>
  </si>
  <si>
    <t>Drivhusgasudslip ved…</t>
  </si>
  <si>
    <t>Ressourceforbrug ved…</t>
  </si>
  <si>
    <t>Fremstilling</t>
  </si>
  <si>
    <t>Deponi</t>
  </si>
  <si>
    <t>Forbrænding</t>
  </si>
  <si>
    <t>Genanvendelse</t>
  </si>
  <si>
    <t>Genbrug</t>
  </si>
  <si>
    <t>t CO2-ækv/t</t>
  </si>
  <si>
    <t>t Fe-ækv/t</t>
  </si>
  <si>
    <t>Undgået drivhusgasudslip ved…</t>
  </si>
  <si>
    <t>Undgået ressourceforbrug ved…</t>
  </si>
  <si>
    <t>for undgået elproduktion</t>
  </si>
  <si>
    <t>for undgået råstofudvinding</t>
  </si>
  <si>
    <t>Deponi til Forbrænding</t>
  </si>
  <si>
    <t>Deponi til Genanvendelse</t>
  </si>
  <si>
    <t>Deponi til Genbrug</t>
  </si>
  <si>
    <t>Forbrænding til Genanvendelse</t>
  </si>
  <si>
    <t>Forbrænding til Genbrug</t>
  </si>
  <si>
    <t>Genanvendelse til Genbrug</t>
  </si>
  <si>
    <t>C.1. Materialebesparelse</t>
  </si>
  <si>
    <t>D.1. Materialebesparelse</t>
  </si>
  <si>
    <t>C.3. Ændringer i bortskaffelse af materialer fra virksomhedens matrikel</t>
  </si>
  <si>
    <t>E.1. Ændringer i bortskaffelse af materialer fra virksomhedens matrikel</t>
  </si>
  <si>
    <t>E.1. Ændringer i bortskaffelse af materialer</t>
  </si>
  <si>
    <t>Rank</t>
  </si>
  <si>
    <t>Ton sparet</t>
  </si>
  <si>
    <t>Antallet af de mindste</t>
  </si>
  <si>
    <t>Mindste</t>
  </si>
  <si>
    <t>Rækkefølge</t>
  </si>
  <si>
    <t>Tabsfaktor i %</t>
  </si>
  <si>
    <t>t</t>
  </si>
  <si>
    <r>
      <t>t CO</t>
    </r>
    <r>
      <rPr>
        <vertAlign val="subscript"/>
        <sz val="8"/>
        <color theme="1"/>
        <rFont val="Verdana"/>
        <family val="2"/>
      </rPr>
      <t>2</t>
    </r>
    <r>
      <rPr>
        <sz val="8"/>
        <color theme="1"/>
        <rFont val="Verdana"/>
        <family val="2"/>
      </rPr>
      <t>-ækv</t>
    </r>
  </si>
  <si>
    <t>t Fe-ækv</t>
  </si>
  <si>
    <t>t CO2-ækv</t>
  </si>
  <si>
    <t>t sparet</t>
  </si>
  <si>
    <t>t CO2-ækv sparet</t>
  </si>
  <si>
    <t>rank</t>
  </si>
  <si>
    <t>t Fe-ækv sparet</t>
  </si>
  <si>
    <t>(tom)</t>
  </si>
  <si>
    <t>-</t>
  </si>
  <si>
    <t>C3</t>
  </si>
  <si>
    <t>E1</t>
  </si>
  <si>
    <t>-METALLER-</t>
  </si>
  <si>
    <t>Aluminium</t>
  </si>
  <si>
    <t>Bly</t>
  </si>
  <si>
    <t>Kobber</t>
  </si>
  <si>
    <t>Nikkel</t>
  </si>
  <si>
    <t>Stål og Jern</t>
  </si>
  <si>
    <t>Stål, rustfrit</t>
  </si>
  <si>
    <t>Tin</t>
  </si>
  <si>
    <t>Zink</t>
  </si>
  <si>
    <t>-PAPIR og PAP-</t>
  </si>
  <si>
    <t>Aviser</t>
  </si>
  <si>
    <t>Blandet papir</t>
  </si>
  <si>
    <t>Kopipapir</t>
  </si>
  <si>
    <t>Pap og Bølgepap</t>
  </si>
  <si>
    <t>-PLAST-</t>
  </si>
  <si>
    <t>ABS</t>
  </si>
  <si>
    <t>PA-6</t>
  </si>
  <si>
    <t>PC</t>
  </si>
  <si>
    <t>PE, LD</t>
  </si>
  <si>
    <t>PL, HD</t>
  </si>
  <si>
    <t>PET</t>
  </si>
  <si>
    <t>PP</t>
  </si>
  <si>
    <t>PS</t>
  </si>
  <si>
    <t>PVC, blød</t>
  </si>
  <si>
    <t>PVC, hård</t>
  </si>
  <si>
    <t>-ANDET MATERIALE-</t>
  </si>
  <si>
    <t>Cement</t>
  </si>
  <si>
    <t>Mursten</t>
  </si>
  <si>
    <t>Sand1</t>
  </si>
  <si>
    <t>Glas, vindues-</t>
  </si>
  <si>
    <t>Glas, emballage-</t>
  </si>
  <si>
    <t>Træ</t>
  </si>
  <si>
    <t>Betonelementer</t>
  </si>
  <si>
    <t>Glasuld</t>
  </si>
  <si>
    <t>Stenuld</t>
  </si>
  <si>
    <t>-MADVARER-</t>
  </si>
  <si>
    <t>Brød</t>
  </si>
  <si>
    <t>Frugt og Grønt</t>
  </si>
  <si>
    <t>Kartofler</t>
  </si>
  <si>
    <t>Korn</t>
  </si>
  <si>
    <t>Kød, andet</t>
  </si>
  <si>
    <t>Kød, okse-</t>
  </si>
  <si>
    <t>Ost</t>
  </si>
  <si>
    <t>Ris</t>
  </si>
  <si>
    <t>Drikkevand</t>
  </si>
  <si>
    <t>Drikkevarer</t>
  </si>
  <si>
    <t>-EGNE MATERIALER-</t>
  </si>
  <si>
    <t xml:space="preserve">Total </t>
  </si>
  <si>
    <t>SUM</t>
  </si>
  <si>
    <t>Kreditering for undgået elproduktion eller materialefremstilling</t>
  </si>
  <si>
    <t>kreditering for:</t>
  </si>
  <si>
    <t>ingen kreditering</t>
  </si>
  <si>
    <t>undgået elproduktion</t>
  </si>
  <si>
    <t>undgået råstofudvinding</t>
  </si>
  <si>
    <t>Konverteringsfaktor for produktets levetid og årlige salgstal</t>
  </si>
  <si>
    <t>Effekter</t>
  </si>
  <si>
    <t>Indberetning</t>
  </si>
  <si>
    <t>Kopi af inputs</t>
  </si>
  <si>
    <t>Index affald</t>
  </si>
  <si>
    <t>Index materiale</t>
  </si>
  <si>
    <t>Levetid</t>
  </si>
  <si>
    <t># produkter solgt årligt</t>
  </si>
  <si>
    <t>Faktor</t>
  </si>
  <si>
    <t>Datakilder</t>
  </si>
  <si>
    <t>Klimakompasset</t>
  </si>
  <si>
    <t>Antagelse, baseret på Klimakompasset</t>
  </si>
  <si>
    <t>Kreditering</t>
  </si>
  <si>
    <t>Ecoinvent 3.1 + CML2002 (reserve base)</t>
  </si>
  <si>
    <t>Ecoinvent 3.1 + IPCC Global Warming</t>
  </si>
  <si>
    <t>Estimat, baseret på JRC (2012)</t>
  </si>
  <si>
    <t>Ecoinvent 3.1 + Norgate (2004)</t>
  </si>
  <si>
    <t>Egen beregning, baseret på Ecoinvent 3.1 + Norgate (2004) + Hill et al (2014)</t>
  </si>
  <si>
    <t>Egen beregning</t>
  </si>
  <si>
    <t>Ingen data</t>
  </si>
  <si>
    <t>Effekter+evt. kreditering</t>
  </si>
  <si>
    <t>Kreditering?½</t>
  </si>
  <si>
    <t>Effekter+kreditering</t>
  </si>
  <si>
    <t>Effekter+evt kreditering</t>
  </si>
  <si>
    <t>count</t>
  </si>
  <si>
    <t>forskellige materialer</t>
  </si>
  <si>
    <t>total materiale</t>
  </si>
  <si>
    <t>total tons</t>
  </si>
  <si>
    <t>genanv.-&gt;genbr.</t>
  </si>
  <si>
    <t>forbr.-&gt;genbr.</t>
  </si>
  <si>
    <t>forbr.-&gt;genanv.</t>
  </si>
  <si>
    <t>dep.-&gt;genbr.</t>
  </si>
  <si>
    <t>dep.-&gt;genanv.</t>
  </si>
  <si>
    <t>dep.-&gt;forbr.</t>
  </si>
  <si>
    <t>Fremstilling, distribution, etc</t>
  </si>
  <si>
    <t>Brug (i.e. forbrænding)</t>
  </si>
  <si>
    <t>C.2. Indberettede besparelser</t>
  </si>
  <si>
    <t>Enhed</t>
  </si>
  <si>
    <t xml:space="preserve">Mængde </t>
  </si>
  <si>
    <t>B2: GJ beregning</t>
  </si>
  <si>
    <t>kg CO2/GJ</t>
  </si>
  <si>
    <t>kg CO2 pr enhed</t>
  </si>
  <si>
    <t>GJ pr enhed</t>
  </si>
  <si>
    <t>CO2 Scope 3</t>
  </si>
  <si>
    <t>t, pr energienhed</t>
  </si>
  <si>
    <t>mængde</t>
  </si>
  <si>
    <t>El (kWh)</t>
  </si>
  <si>
    <t>kWh</t>
  </si>
  <si>
    <t>Fjernvarme (kWh)</t>
  </si>
  <si>
    <t xml:space="preserve">tidligere værdi 0,000135487
</t>
  </si>
  <si>
    <t>Brunkulsbriketter (kWh)</t>
  </si>
  <si>
    <t>Brunkulsbriketter (tons)</t>
  </si>
  <si>
    <t>Fuelolie (tons)</t>
  </si>
  <si>
    <t>Fuelolie (kWh)</t>
  </si>
  <si>
    <t>Gas-/dieselolie (tons)</t>
  </si>
  <si>
    <t>Gas-/dieselolie (kWh)</t>
  </si>
  <si>
    <t>Gas-/dieselolie (liter)</t>
  </si>
  <si>
    <t>liter</t>
  </si>
  <si>
    <t>Koks (tons)</t>
  </si>
  <si>
    <t>Koks (kWh)</t>
  </si>
  <si>
    <t>Kul (tons)</t>
  </si>
  <si>
    <t>Kul (kwh)</t>
  </si>
  <si>
    <t>kwh</t>
  </si>
  <si>
    <t>LPG (flaskegas) (kWh)</t>
  </si>
  <si>
    <t>LPG (flaskegas) (liter)</t>
  </si>
  <si>
    <t>LVN (letbenzin) (kWh)</t>
  </si>
  <si>
    <t>Motorbenzin (kWh)</t>
  </si>
  <si>
    <t>Motorbenzin (tons)</t>
  </si>
  <si>
    <t>Motorbenzin (liter)</t>
  </si>
  <si>
    <t>Naturgas (m3)</t>
  </si>
  <si>
    <t>m3</t>
  </si>
  <si>
    <t>Petroleum (kWh)</t>
  </si>
  <si>
    <t>Petroleum (tons)</t>
  </si>
  <si>
    <t>Petroleum (liter)</t>
  </si>
  <si>
    <t>Petroleumskoks (kWh)</t>
  </si>
  <si>
    <t>Petroleumskoks (tons)</t>
  </si>
  <si>
    <t>Raffinaderigas  (m3)</t>
  </si>
  <si>
    <t>Spildolie (kWh)</t>
  </si>
  <si>
    <t>Spildolie (tons)</t>
  </si>
  <si>
    <t>-KØRETØJSBRÆNDSLER-</t>
  </si>
  <si>
    <t>Benzin (% biobr.) (liter)</t>
  </si>
  <si>
    <t>https://ens.dk/sites/ens.dk/files/CO2/standardfaktorer_for_2016.pdf</t>
  </si>
  <si>
    <t>Diesel (% biobr.) (liter)</t>
  </si>
  <si>
    <t>LPG (% biobr.) (liter)</t>
  </si>
  <si>
    <t>sum</t>
  </si>
  <si>
    <t>El</t>
  </si>
  <si>
    <t>%/100 salg</t>
  </si>
  <si>
    <t>CO2-ækv</t>
  </si>
  <si>
    <t>Er hentet fra klimakompasset konstant72-2016. tidligere-værdi: 0,2325171</t>
  </si>
  <si>
    <t>-EUROPA-</t>
  </si>
  <si>
    <t>Belgien</t>
  </si>
  <si>
    <t>Europa (andet)</t>
  </si>
  <si>
    <t>Finland</t>
  </si>
  <si>
    <t>Frankrig</t>
  </si>
  <si>
    <t>Holland</t>
  </si>
  <si>
    <t>Italien</t>
  </si>
  <si>
    <t>Norge</t>
  </si>
  <si>
    <t>Polen</t>
  </si>
  <si>
    <t>Rusland</t>
  </si>
  <si>
    <t>Spanien</t>
  </si>
  <si>
    <t>Storbrittannien</t>
  </si>
  <si>
    <t>Sverige</t>
  </si>
  <si>
    <t>Tyskland</t>
  </si>
  <si>
    <t xml:space="preserve">kwh </t>
  </si>
  <si>
    <t>-ROW-</t>
  </si>
  <si>
    <t>Japan</t>
  </si>
  <si>
    <t>Kina</t>
  </si>
  <si>
    <t>USA</t>
  </si>
  <si>
    <t>vejet CO2-ækv/kWh brugt</t>
  </si>
  <si>
    <t>Ecoinvent 3.1</t>
  </si>
  <si>
    <t>Ecoinvent 3.1 + eget skøn</t>
  </si>
  <si>
    <t>Antagelse</t>
  </si>
  <si>
    <t>Lander</t>
  </si>
  <si>
    <t>Beregning</t>
  </si>
  <si>
    <t>Energi</t>
  </si>
  <si>
    <t>År</t>
  </si>
  <si>
    <t>Medregn</t>
  </si>
  <si>
    <t>pr. år</t>
  </si>
  <si>
    <t>Før genanvendt, nu genbrugt</t>
  </si>
  <si>
    <t>Før forbrændt, nu genbrugt</t>
  </si>
  <si>
    <t>Før forbrændt, nu genanvendt</t>
  </si>
  <si>
    <t>Før deponeret, nu genbrugt</t>
  </si>
  <si>
    <t>Før deponeret, nu genandvendt</t>
  </si>
  <si>
    <t>andet år</t>
  </si>
  <si>
    <t>Før deponeret, nu forbrændt</t>
  </si>
  <si>
    <r>
      <t>Naturgas (m</t>
    </r>
    <r>
      <rPr>
        <vertAlign val="superscript"/>
        <sz val="8"/>
        <color theme="1"/>
        <rFont val="Verdana"/>
        <family val="2"/>
      </rPr>
      <t>3</t>
    </r>
    <r>
      <rPr>
        <sz val="8"/>
        <color theme="1"/>
        <rFont val="Verdana"/>
        <family val="2"/>
      </rPr>
      <t>)</t>
    </r>
  </si>
  <si>
    <r>
      <t>Raffinaderigas  (m</t>
    </r>
    <r>
      <rPr>
        <vertAlign val="superscript"/>
        <sz val="8"/>
        <color theme="1"/>
        <rFont val="Verdana"/>
        <family val="2"/>
      </rPr>
      <t>3</t>
    </r>
    <r>
      <rPr>
        <sz val="8"/>
        <color theme="1"/>
        <rFont val="Verdana"/>
        <family val="2"/>
      </rPr>
      <t>)</t>
    </r>
  </si>
  <si>
    <t>Industrial Designation or Common Name (years)  </t>
  </si>
  <si>
    <t>Chemical Formula  </t>
  </si>
  <si>
    <t>100-yr  </t>
  </si>
  <si>
    <t>Carbon dioxide  </t>
  </si>
  <si>
    <r>
      <t>CO</t>
    </r>
    <r>
      <rPr>
        <sz val="9"/>
        <color theme="1"/>
        <rFont val="Verdana"/>
        <family val="2"/>
      </rPr>
      <t>2  </t>
    </r>
  </si>
  <si>
    <t>Kuldioxid (CO2)</t>
  </si>
  <si>
    <r>
      <t>Methane</t>
    </r>
    <r>
      <rPr>
        <vertAlign val="superscript"/>
        <sz val="9"/>
        <color theme="1"/>
        <rFont val="Verdana"/>
        <family val="2"/>
      </rPr>
      <t xml:space="preserve">c </t>
    </r>
    <r>
      <rPr>
        <sz val="9"/>
        <color theme="1"/>
        <rFont val="Verdana"/>
        <family val="2"/>
      </rPr>
      <t> </t>
    </r>
  </si>
  <si>
    <r>
      <t>CH</t>
    </r>
    <r>
      <rPr>
        <sz val="9"/>
        <color theme="1"/>
        <rFont val="Verdana"/>
        <family val="2"/>
      </rPr>
      <t>4  </t>
    </r>
  </si>
  <si>
    <t>Metan (CH4)</t>
  </si>
  <si>
    <t>Nitrous oxide  </t>
  </si>
  <si>
    <r>
      <t>N</t>
    </r>
    <r>
      <rPr>
        <sz val="9"/>
        <color theme="1"/>
        <rFont val="Verdana"/>
        <family val="2"/>
      </rPr>
      <t>2O  </t>
    </r>
  </si>
  <si>
    <t>Lattergas (N2O)</t>
  </si>
  <si>
    <t>Substances controlled by the Montreal Protocol  </t>
  </si>
  <si>
    <t>HCF-23 (CHF3)</t>
  </si>
  <si>
    <t>CFC-11  </t>
  </si>
  <si>
    <r>
      <t>CCl</t>
    </r>
    <r>
      <rPr>
        <sz val="9"/>
        <color theme="1"/>
        <rFont val="Verdana"/>
        <family val="2"/>
      </rPr>
      <t>3F  </t>
    </r>
  </si>
  <si>
    <t>HCF-32 (CH2F2)</t>
  </si>
  <si>
    <t>CFC-12  </t>
  </si>
  <si>
    <r>
      <t>CCl</t>
    </r>
    <r>
      <rPr>
        <sz val="9"/>
        <color theme="1"/>
        <rFont val="Verdana"/>
        <family val="2"/>
      </rPr>
      <t>2F2  </t>
    </r>
  </si>
  <si>
    <t>HCF-41 (CH3F)</t>
  </si>
  <si>
    <t>CFC-13  </t>
  </si>
  <si>
    <r>
      <t>CClF</t>
    </r>
    <r>
      <rPr>
        <sz val="9"/>
        <color theme="1"/>
        <rFont val="Verdana"/>
        <family val="2"/>
      </rPr>
      <t>3  </t>
    </r>
  </si>
  <si>
    <t>HCF-43-10mee (C5H2F10)</t>
  </si>
  <si>
    <t>CFC-113  </t>
  </si>
  <si>
    <r>
      <t>CCl</t>
    </r>
    <r>
      <rPr>
        <sz val="9"/>
        <color theme="1"/>
        <rFont val="Verdana"/>
        <family val="2"/>
      </rPr>
      <t>2FCClF2  </t>
    </r>
  </si>
  <si>
    <t>HCF-125 (C2HF5)</t>
  </si>
  <si>
    <t>CFC-114  </t>
  </si>
  <si>
    <r>
      <t>CClF</t>
    </r>
    <r>
      <rPr>
        <sz val="9"/>
        <color theme="1"/>
        <rFont val="Verdana"/>
        <family val="2"/>
      </rPr>
      <t>2CClF2  </t>
    </r>
  </si>
  <si>
    <t>HCF-134 (C2H2F4)</t>
  </si>
  <si>
    <t>CFC-115  </t>
  </si>
  <si>
    <r>
      <t>CClF</t>
    </r>
    <r>
      <rPr>
        <sz val="9"/>
        <color theme="1"/>
        <rFont val="Verdana"/>
        <family val="2"/>
      </rPr>
      <t>2CF3  </t>
    </r>
  </si>
  <si>
    <t>HCF-134a (C2H2F4)</t>
  </si>
  <si>
    <t>Halon-1301  </t>
  </si>
  <si>
    <r>
      <t>CBrF</t>
    </r>
    <r>
      <rPr>
        <sz val="9"/>
        <color theme="1"/>
        <rFont val="Verdana"/>
        <family val="2"/>
      </rPr>
      <t>3  </t>
    </r>
  </si>
  <si>
    <t>HCF-152a (C2H4F2)</t>
  </si>
  <si>
    <t>Halon-1211  </t>
  </si>
  <si>
    <r>
      <t>CBrClF</t>
    </r>
    <r>
      <rPr>
        <sz val="9"/>
        <color theme="1"/>
        <rFont val="Verdana"/>
        <family val="2"/>
      </rPr>
      <t>2  </t>
    </r>
  </si>
  <si>
    <t>HCF-143 (C2H3F3)</t>
  </si>
  <si>
    <t>Halon-2402  </t>
  </si>
  <si>
    <r>
      <t>CBrF</t>
    </r>
    <r>
      <rPr>
        <sz val="9"/>
        <color theme="1"/>
        <rFont val="Verdana"/>
        <family val="2"/>
      </rPr>
      <t>2CBrF2  </t>
    </r>
  </si>
  <si>
    <t>HCF-143a (C2H3F3)</t>
  </si>
  <si>
    <t>Carbon tetrachloride  </t>
  </si>
  <si>
    <r>
      <t>CCl</t>
    </r>
    <r>
      <rPr>
        <sz val="9"/>
        <color theme="1"/>
        <rFont val="Verdana"/>
        <family val="2"/>
      </rPr>
      <t>4  </t>
    </r>
  </si>
  <si>
    <t>HCF-227ea (C3HF7)</t>
  </si>
  <si>
    <t>Methyl bromide  </t>
  </si>
  <si>
    <r>
      <t>CH</t>
    </r>
    <r>
      <rPr>
        <sz val="9"/>
        <color theme="1"/>
        <rFont val="Verdana"/>
        <family val="2"/>
      </rPr>
      <t>3Br  </t>
    </r>
  </si>
  <si>
    <t>HCF-236fa (C3H2F6)</t>
  </si>
  <si>
    <t>Methyl chloroform  </t>
  </si>
  <si>
    <r>
      <t>CH</t>
    </r>
    <r>
      <rPr>
        <sz val="9"/>
        <color theme="1"/>
        <rFont val="Verdana"/>
        <family val="2"/>
      </rPr>
      <t>3CCl3  </t>
    </r>
  </si>
  <si>
    <t xml:space="preserve">HCF-254ca (C3H3F5)  </t>
  </si>
  <si>
    <t>HCFC-22  </t>
  </si>
  <si>
    <r>
      <t>CHClF</t>
    </r>
    <r>
      <rPr>
        <sz val="9"/>
        <color theme="1"/>
        <rFont val="Verdana"/>
        <family val="2"/>
      </rPr>
      <t>2  </t>
    </r>
  </si>
  <si>
    <t>Perfluorometan (CF4)</t>
  </si>
  <si>
    <t>HCFC-123  </t>
  </si>
  <si>
    <r>
      <t>CHCl</t>
    </r>
    <r>
      <rPr>
        <sz val="9"/>
        <color theme="1"/>
        <rFont val="Verdana"/>
        <family val="2"/>
      </rPr>
      <t>2CF3  </t>
    </r>
  </si>
  <si>
    <t>Perfluoromethan (C2F6)</t>
  </si>
  <si>
    <t>HCFC-124  </t>
  </si>
  <si>
    <r>
      <t>CHClFCF</t>
    </r>
    <r>
      <rPr>
        <sz val="9"/>
        <color theme="1"/>
        <rFont val="Verdana"/>
        <family val="2"/>
      </rPr>
      <t>3  </t>
    </r>
  </si>
  <si>
    <t>Perfluoropropan (C3F8)</t>
  </si>
  <si>
    <t>HCFC-141b  </t>
  </si>
  <si>
    <r>
      <t>CH</t>
    </r>
    <r>
      <rPr>
        <sz val="9"/>
        <color theme="1"/>
        <rFont val="Verdana"/>
        <family val="2"/>
      </rPr>
      <t>3CCl2F  </t>
    </r>
  </si>
  <si>
    <t xml:space="preserve">Perfluorobutan (C4F10)  </t>
  </si>
  <si>
    <t>HCFC-142b  </t>
  </si>
  <si>
    <r>
      <t>CH</t>
    </r>
    <r>
      <rPr>
        <sz val="9"/>
        <color theme="1"/>
        <rFont val="Verdana"/>
        <family val="2"/>
      </rPr>
      <t>3CClF2  </t>
    </r>
  </si>
  <si>
    <t>Perfluorocyclobutan (c-C4F8)</t>
  </si>
  <si>
    <t>HCFC-225ca  </t>
  </si>
  <si>
    <r>
      <t>CHCl</t>
    </r>
    <r>
      <rPr>
        <sz val="9"/>
        <color theme="1"/>
        <rFont val="Verdana"/>
        <family val="2"/>
      </rPr>
      <t>2CF2CF3  </t>
    </r>
  </si>
  <si>
    <t>Perfluoropentan (C5F12)</t>
  </si>
  <si>
    <t>HCFC-225cb  </t>
  </si>
  <si>
    <r>
      <t>CHClFCF</t>
    </r>
    <r>
      <rPr>
        <sz val="9"/>
        <color theme="1"/>
        <rFont val="Verdana"/>
        <family val="2"/>
      </rPr>
      <t>2CClF2  </t>
    </r>
  </si>
  <si>
    <t>Perfluorohexan (C6F14)</t>
  </si>
  <si>
    <t>Hydrofluorocarbons </t>
  </si>
  <si>
    <t>Svovlhexafluorid (SF6)</t>
  </si>
  <si>
    <t>HFC-23  </t>
  </si>
  <si>
    <r>
      <t>CHF</t>
    </r>
    <r>
      <rPr>
        <sz val="9"/>
        <color theme="1"/>
        <rFont val="Verdana"/>
        <family val="2"/>
      </rPr>
      <t>3  </t>
    </r>
  </si>
  <si>
    <t>HFC-32  </t>
  </si>
  <si>
    <r>
      <t>CH</t>
    </r>
    <r>
      <rPr>
        <sz val="9"/>
        <color theme="1"/>
        <rFont val="Verdana"/>
        <family val="2"/>
      </rPr>
      <t>2F2  </t>
    </r>
  </si>
  <si>
    <t>HFC-125  </t>
  </si>
  <si>
    <r>
      <t>CHF</t>
    </r>
    <r>
      <rPr>
        <sz val="9"/>
        <color theme="1"/>
        <rFont val="Verdana"/>
        <family val="2"/>
      </rPr>
      <t>2CF3  </t>
    </r>
  </si>
  <si>
    <t>Kilde:</t>
  </si>
  <si>
    <t>Rapport fra klimakompasset</t>
  </si>
  <si>
    <t>HFC-134a  </t>
  </si>
  <si>
    <r>
      <t>CH</t>
    </r>
    <r>
      <rPr>
        <sz val="9"/>
        <color theme="1"/>
        <rFont val="Verdana"/>
        <family val="2"/>
      </rPr>
      <t>2FCF3  </t>
    </r>
  </si>
  <si>
    <t>Værdierne er givet som konstanter i "konstanter"</t>
  </si>
  <si>
    <t>HFC-143a  </t>
  </si>
  <si>
    <r>
      <t>CH</t>
    </r>
    <r>
      <rPr>
        <sz val="9"/>
        <color theme="1"/>
        <rFont val="Verdana"/>
        <family val="2"/>
      </rPr>
      <t>3CF3  </t>
    </r>
  </si>
  <si>
    <t>HFC-152a  </t>
  </si>
  <si>
    <r>
      <t>CH</t>
    </r>
    <r>
      <rPr>
        <sz val="9"/>
        <color theme="1"/>
        <rFont val="Verdana"/>
        <family val="2"/>
      </rPr>
      <t>3CHF2  </t>
    </r>
  </si>
  <si>
    <t>HFC-227ea  </t>
  </si>
  <si>
    <r>
      <t>CF</t>
    </r>
    <r>
      <rPr>
        <sz val="9"/>
        <color theme="1"/>
        <rFont val="Verdana"/>
        <family val="2"/>
      </rPr>
      <t>3CHFCF3  </t>
    </r>
  </si>
  <si>
    <t>HFC-236fa  </t>
  </si>
  <si>
    <r>
      <t>CF</t>
    </r>
    <r>
      <rPr>
        <sz val="9"/>
        <color theme="1"/>
        <rFont val="Verdana"/>
        <family val="2"/>
      </rPr>
      <t>3CH2CF3  </t>
    </r>
  </si>
  <si>
    <t>HFC-245fa  </t>
  </si>
  <si>
    <r>
      <t>CHF</t>
    </r>
    <r>
      <rPr>
        <sz val="9"/>
        <color theme="1"/>
        <rFont val="Verdana"/>
        <family val="2"/>
      </rPr>
      <t>2CH2CF3  </t>
    </r>
  </si>
  <si>
    <t>HFC-365mfc  </t>
  </si>
  <si>
    <r>
      <t>CH</t>
    </r>
    <r>
      <rPr>
        <sz val="9"/>
        <color theme="1"/>
        <rFont val="Verdana"/>
        <family val="2"/>
      </rPr>
      <t>3CF2CH2CF3  </t>
    </r>
  </si>
  <si>
    <t>HFC-43-10mee  </t>
  </si>
  <si>
    <r>
      <t>CF</t>
    </r>
    <r>
      <rPr>
        <sz val="9"/>
        <color theme="1"/>
        <rFont val="Verdana"/>
        <family val="2"/>
      </rPr>
      <t>3CHFCHFCF2CF3  </t>
    </r>
  </si>
  <si>
    <t>Perfluorinated compounds  </t>
  </si>
  <si>
    <t>Sulphur hexafluoride  </t>
  </si>
  <si>
    <r>
      <t>SF</t>
    </r>
    <r>
      <rPr>
        <sz val="9"/>
        <color theme="1"/>
        <rFont val="Verdana"/>
        <family val="2"/>
      </rPr>
      <t>6  </t>
    </r>
  </si>
  <si>
    <t>Nitrogen trifluoride  </t>
  </si>
  <si>
    <r>
      <t>NF</t>
    </r>
    <r>
      <rPr>
        <sz val="9"/>
        <color theme="1"/>
        <rFont val="Verdana"/>
        <family val="2"/>
      </rPr>
      <t>3  </t>
    </r>
  </si>
  <si>
    <t>PFC-14  </t>
  </si>
  <si>
    <r>
      <t>CF</t>
    </r>
    <r>
      <rPr>
        <sz val="9"/>
        <color theme="1"/>
        <rFont val="Verdana"/>
        <family val="2"/>
      </rPr>
      <t>4  </t>
    </r>
  </si>
  <si>
    <t>PFC-116  </t>
  </si>
  <si>
    <r>
      <t>C</t>
    </r>
    <r>
      <rPr>
        <sz val="9"/>
        <color theme="1"/>
        <rFont val="Verdana"/>
        <family val="2"/>
      </rPr>
      <t>2F6  </t>
    </r>
  </si>
  <si>
    <t>Table 2.14 (continued)</t>
  </si>
  <si>
    <t>Perfluorinated compounds (continued)  </t>
  </si>
  <si>
    <t>PFC-218  </t>
  </si>
  <si>
    <t>PFC-318  </t>
  </si>
  <si>
    <t>PFC-3-1-10  </t>
  </si>
  <si>
    <t>PFC-4-1-12  </t>
  </si>
  <si>
    <t>PFC-5-1-14  </t>
  </si>
  <si>
    <t>PFC-9-1-18  </t>
  </si>
  <si>
    <t>&gt;</t>
  </si>
  <si>
    <t>trifluoromethyl sulphur pentafluoride </t>
  </si>
  <si>
    <t>Fluorinated ethers  </t>
  </si>
  <si>
    <t>HFE-125  </t>
  </si>
  <si>
    <t>HFE-134  </t>
  </si>
  <si>
    <t>HFE-143a  </t>
  </si>
  <si>
    <t>HCFE-235da2  </t>
  </si>
  <si>
    <t>HFE-245cb2  </t>
  </si>
  <si>
    <t>HFE-245fa2  </t>
  </si>
  <si>
    <t>HFE-254cb2  </t>
  </si>
  <si>
    <t>HFE-347mcc3  </t>
  </si>
  <si>
    <t>HFE-347pcf2  </t>
  </si>
  <si>
    <t>HFE-356pcc3  </t>
  </si>
  <si>
    <t>HFE-449sl (HFE-7100)  </t>
  </si>
  <si>
    <t>HFE-569sf2 (HFE-7200)  </t>
  </si>
  <si>
    <t>HFE-43-10pccc124 (H-Galden 1040x)  </t>
  </si>
  <si>
    <t>HFE-236ca12 (HG-10)  </t>
  </si>
  <si>
    <t>HFE-338pcc13 (HG-01)  </t>
  </si>
  <si>
    <t>Perfluoropolyethers  </t>
  </si>
  <si>
    <t>PFPMIE  </t>
  </si>
  <si>
    <t>Hydrocarbons and other compounds – Direct Effects  </t>
  </si>
  <si>
    <t>Dimethylether  </t>
  </si>
  <si>
    <t>Methylene chloride  </t>
  </si>
  <si>
    <t>Methyl chloride  </t>
  </si>
  <si>
    <t>http://www.ipcc.ch/publications_and_data/ar4/wg1/en/ch2s2-10-2.html</t>
  </si>
  <si>
    <t>Klimakompasset (2016). Beregn CO2-udledning. Besøgt 2016-07-21 på http://www.klimakompasset.dk/#/168728/</t>
  </si>
  <si>
    <t>Ecoinvent Center: Weidema, B.P., Bauer, C., Hischier, R., Mutel, C., Nemecek, T., Reinhard, J., Vadenbo, C.O., Wernet, G. (2013). The ecoinvent database: Overview and methodology, Data quality guideline for the ecoinvent database version 3, www.ecoinvent.org</t>
  </si>
  <si>
    <t>Hill et al (2014)</t>
  </si>
  <si>
    <r>
      <t xml:space="preserve">Hill, A.L., Dall, O.L., Andersen, F.M. (2014) Modelling recycling targets: Achieving a 50% recycling rate for household waste in Denmark. </t>
    </r>
    <r>
      <rPr>
        <i/>
        <sz val="9"/>
        <color theme="1"/>
        <rFont val="Verdana"/>
        <family val="2"/>
      </rPr>
      <t xml:space="preserve">Journal of Environmental Protection, 5: </t>
    </r>
    <r>
      <rPr>
        <sz val="9"/>
        <color theme="1"/>
        <rFont val="Verdana"/>
        <family val="2"/>
      </rPr>
      <t>627-636. DOI: 10.4236/jep.2014.57064</t>
    </r>
  </si>
  <si>
    <t>JRC (2012)</t>
  </si>
  <si>
    <t>Monforti-Ferrario F, Pinedo Pascua I (editors) (2015) Energy use in the EU food sector: State of play and opportunities for improvement. Luxembourg (LU), Publications Office of the European Union</t>
  </si>
  <si>
    <t>Norgate (2004)</t>
  </si>
  <si>
    <t>Norgate TE (2004) Metal recycling: an assessment using life cycle energy consumpiton as a sustainability indicator. Clayton South (AU), CSIRO Minerals. 44pp</t>
  </si>
  <si>
    <t>BB-KEM, Version 1, 2016-07-21, er udarbejdet af Teunis J. Dijkman [tedi(a)dtu.dk] og Stig I. Olsen udelukkende for brug i Bæredygtig Bundlinje.</t>
  </si>
  <si>
    <t>BB-KEM, Version 2, 2017-04-20, er udarbejdet af Mads F. Madsen [s134792@student.dtu.dk] og Stig I. Olsen (siol@dtu.dk) udelukkende for brug i Bæredygtig Bundlinje.</t>
  </si>
  <si>
    <t>Danmarks Tekniske Universitet</t>
  </si>
  <si>
    <t>DTU Management Engineering</t>
  </si>
  <si>
    <t>Produktionstorvet, bygning 424</t>
  </si>
  <si>
    <t>DK-2800 Kgs. Lyngby</t>
  </si>
  <si>
    <t>pass: BB</t>
  </si>
  <si>
    <t>Enhedskonvertering</t>
  </si>
  <si>
    <t>fra…</t>
  </si>
  <si>
    <t>…til</t>
  </si>
  <si>
    <t>MJ</t>
  </si>
  <si>
    <t>kg</t>
  </si>
  <si>
    <t>tons</t>
  </si>
  <si>
    <t>Resssourcehåndtering efter endt brug</t>
  </si>
  <si>
    <t>D. Resssourcehåndteringen efter endt brug</t>
  </si>
  <si>
    <t>D.1. Ressourcehåndtering efter endt brug</t>
  </si>
  <si>
    <t>D.2. Ændringer i håndtering af virksomhedens ressourcer</t>
  </si>
  <si>
    <t>Ændringer i håndtering af materialer fra virksomhedens matrikel skal indberettes her. Skal indberettes opgjort i tons pr. år.</t>
  </si>
  <si>
    <t>Livstidsforlængelse 
[%]</t>
  </si>
  <si>
    <t>C.1. Livstidsforlængelse i brugsfasen.</t>
  </si>
  <si>
    <t>Tekstil</t>
  </si>
  <si>
    <t>Sand</t>
  </si>
  <si>
    <t xml:space="preserve">Besparelse </t>
  </si>
  <si>
    <t xml:space="preserve">FF
</t>
  </si>
  <si>
    <t xml:space="preserve">Klimakompas beregning </t>
  </si>
  <si>
    <t>Her skal ændringer i resssourcehåndtering efter endt brug af produktet indberegnes.</t>
  </si>
  <si>
    <t>Materiale 1</t>
  </si>
  <si>
    <t>Materiale 2</t>
  </si>
  <si>
    <t>Materiale 3</t>
  </si>
  <si>
    <t>Sum</t>
  </si>
  <si>
    <t xml:space="preserve">Sum </t>
  </si>
  <si>
    <t>Besparelse
[t materiale]</t>
  </si>
  <si>
    <t>[ton materiale]</t>
  </si>
  <si>
    <t>Skal virksomheden krediteres for (1) undgået produktion af materialer ved genbrug eller genanvendelse, og (2) undgået elproduktion ved forbrænding af affald? Indstillingen har ingen betydning for rapporteringen af effekter på virksomhedens matrikel (afsnit B), men det anbefales at inkludere dette, særlig i sektion D.
Anbefalet instilling: "Ja"</t>
  </si>
  <si>
    <t>Column1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</si>
</sst>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0.000000"/>
    <numFmt numFmtId="167" formatCode="0E+00"/>
    <numFmt numFmtId="168" formatCode="0.000"/>
    <numFmt numFmtId="169" formatCode="#,##0.000"/>
    <numFmt numFmtId="170" formatCode="#,##0.0"/>
    <numFmt numFmtId="171" formatCode="0.0000"/>
    <numFmt numFmtId="172" formatCode="_ * #,##0.000000_ ;_ * \-#,##0.000000_ ;_ * &quot;-&quot;??_ ;_ @_ "/>
    <numFmt numFmtId="173" formatCode="_ * #,##0_ ;_ * \-#,##0_ ;_ * &quot;-&quot;??_ ;_ @_ "/>
    <numFmt numFmtId="174" formatCode="_ * #,##0.0_ ;_ * \-#,##0.0_ ;_ * &quot;-&quot;??_ ;_ @_ "/>
  </numFmts>
  <fonts count="53" x14ac:knownFonts="1">
    <font>
      <sz val="9"/>
      <color theme="1"/>
      <name val="Verdana"/>
      <family val="2"/>
    </font>
    <font>
      <b/>
      <sz val="9"/>
      <color theme="1"/>
      <name val="Verdana"/>
      <family val="2"/>
    </font>
    <font>
      <b/>
      <sz val="11"/>
      <color theme="1"/>
      <name val="Verdana"/>
      <family val="2"/>
    </font>
    <font>
      <sz val="11"/>
      <color theme="1"/>
      <name val="Verdana"/>
      <family val="2"/>
    </font>
    <font>
      <b/>
      <sz val="14"/>
      <color theme="1"/>
      <name val="Verdana"/>
      <family val="2"/>
    </font>
    <font>
      <sz val="8"/>
      <color theme="1"/>
      <name val="Verdana"/>
      <family val="2"/>
    </font>
    <font>
      <vertAlign val="subscript"/>
      <sz val="8"/>
      <color theme="1"/>
      <name val="Verdana"/>
      <family val="2"/>
    </font>
    <font>
      <sz val="8"/>
      <color theme="0" tint="-0.499984740745262"/>
      <name val="Verdana"/>
      <family val="2"/>
    </font>
    <font>
      <i/>
      <sz val="8"/>
      <color theme="1"/>
      <name val="Verdana"/>
      <family val="2"/>
    </font>
    <font>
      <b/>
      <sz val="8"/>
      <color theme="1"/>
      <name val="Verdana"/>
      <family val="2"/>
    </font>
    <font>
      <sz val="8"/>
      <name val="Verdana"/>
      <family val="2"/>
    </font>
    <font>
      <vertAlign val="superscript"/>
      <sz val="8"/>
      <color theme="1"/>
      <name val="Verdana"/>
      <family val="2"/>
    </font>
    <font>
      <b/>
      <sz val="10"/>
      <color theme="1"/>
      <name val="Verdana"/>
      <family val="2"/>
    </font>
    <font>
      <b/>
      <sz val="9"/>
      <name val="Verdana"/>
      <family val="2"/>
    </font>
    <font>
      <i/>
      <sz val="9"/>
      <color theme="1"/>
      <name val="Verdana"/>
      <family val="2"/>
    </font>
    <font>
      <sz val="7"/>
      <color theme="1"/>
      <name val="Verdana"/>
      <family val="2"/>
    </font>
    <font>
      <sz val="9"/>
      <name val="Verdana"/>
      <family val="2"/>
    </font>
    <font>
      <sz val="9"/>
      <color theme="0" tint="-0.34998626667073579"/>
      <name val="Verdana"/>
      <family val="2"/>
    </font>
    <font>
      <sz val="9"/>
      <color theme="1"/>
      <name val="Calibri"/>
      <family val="2"/>
      <scheme val="minor"/>
    </font>
    <font>
      <b/>
      <sz val="9"/>
      <color theme="1"/>
      <name val="Calibri"/>
      <family val="2"/>
      <scheme val="minor"/>
    </font>
    <font>
      <b/>
      <sz val="9.5"/>
      <color theme="1"/>
      <name val="Calibri"/>
      <family val="2"/>
      <scheme val="minor"/>
    </font>
    <font>
      <sz val="10"/>
      <name val="Arial"/>
      <family val="2"/>
    </font>
    <font>
      <vertAlign val="superscript"/>
      <sz val="9"/>
      <color theme="1"/>
      <name val="Verdana"/>
      <family val="2"/>
    </font>
    <font>
      <u/>
      <sz val="9"/>
      <color theme="1"/>
      <name val="Verdana"/>
      <family val="2"/>
    </font>
    <font>
      <b/>
      <sz val="12"/>
      <color theme="1"/>
      <name val="Verdana"/>
      <family val="2"/>
    </font>
    <font>
      <sz val="9"/>
      <color theme="1"/>
      <name val="Verdana"/>
      <family val="2"/>
    </font>
    <font>
      <b/>
      <sz val="12"/>
      <color theme="1"/>
      <name val="Arial"/>
      <family val="2"/>
    </font>
    <font>
      <sz val="11.5"/>
      <color theme="1"/>
      <name val="Arial"/>
      <family val="2"/>
    </font>
    <font>
      <b/>
      <sz val="18"/>
      <color theme="1"/>
      <name val="Arial"/>
      <family val="2"/>
    </font>
    <font>
      <b/>
      <sz val="7"/>
      <color theme="1"/>
      <name val="Times New Roman"/>
      <family val="1"/>
    </font>
    <font>
      <vertAlign val="subscript"/>
      <sz val="11.5"/>
      <color theme="1"/>
      <name val="Arial"/>
      <family val="2"/>
    </font>
    <font>
      <sz val="7"/>
      <color theme="1"/>
      <name val="Times New Roman"/>
      <family val="1"/>
    </font>
    <font>
      <b/>
      <sz val="11.5"/>
      <color theme="1"/>
      <name val="Arial"/>
      <family val="2"/>
    </font>
    <font>
      <sz val="8"/>
      <color theme="1"/>
      <name val="Arial"/>
      <family val="2"/>
    </font>
    <font>
      <sz val="11.5"/>
      <color theme="1"/>
      <name val="Symbol"/>
      <family val="1"/>
      <charset val="2"/>
    </font>
    <font>
      <sz val="12"/>
      <color theme="1"/>
      <name val="Arial"/>
      <family val="2"/>
    </font>
    <font>
      <i/>
      <sz val="12"/>
      <color theme="1"/>
      <name val="Arial"/>
      <family val="2"/>
    </font>
    <font>
      <i/>
      <sz val="11.5"/>
      <color theme="1"/>
      <name val="Arial"/>
      <family val="2"/>
    </font>
    <font>
      <sz val="9"/>
      <color rgb="FFFF0000"/>
      <name val="Verdana"/>
      <family val="2"/>
    </font>
    <font>
      <sz val="11.5"/>
      <name val="Arial"/>
      <family val="2"/>
    </font>
    <font>
      <sz val="7"/>
      <name val="Times New Roman"/>
      <family val="1"/>
    </font>
    <font>
      <sz val="9"/>
      <color indexed="81"/>
      <name val="Tahoma"/>
      <family val="2"/>
    </font>
    <font>
      <b/>
      <sz val="9"/>
      <color indexed="81"/>
      <name val="Tahoma"/>
      <family val="2"/>
    </font>
    <font>
      <sz val="9"/>
      <color rgb="FFFF2D2D"/>
      <name val="Verdana"/>
      <family val="2"/>
    </font>
    <font>
      <b/>
      <sz val="9"/>
      <color rgb="FFFF2D2D"/>
      <name val="Verdana"/>
      <family val="2"/>
    </font>
    <font>
      <b/>
      <sz val="16"/>
      <color theme="1"/>
      <name val="Verdana"/>
      <family val="2"/>
    </font>
    <font>
      <u/>
      <sz val="9"/>
      <color theme="10"/>
      <name val="Verdana"/>
      <family val="2"/>
    </font>
    <font>
      <b/>
      <sz val="9"/>
      <color rgb="FFFF7979"/>
      <name val="Verdana"/>
      <family val="2"/>
    </font>
    <font>
      <sz val="9"/>
      <color rgb="FFFF7979"/>
      <name val="Verdana"/>
      <family val="2"/>
    </font>
    <font>
      <b/>
      <sz val="9"/>
      <color theme="0"/>
      <name val="Verdana"/>
      <family val="2"/>
    </font>
    <font>
      <b/>
      <sz val="9"/>
      <color rgb="FFFF0000"/>
      <name val="Verdana"/>
      <family val="2"/>
    </font>
    <font>
      <b/>
      <sz val="11"/>
      <color rgb="FFFF0000"/>
      <name val="Verdana"/>
      <family val="2"/>
    </font>
    <font>
      <sz val="10"/>
      <color theme="1"/>
      <name val="Verdana"/>
      <family val="2"/>
    </font>
  </fonts>
  <fills count="3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
      <patternFill patternType="solid">
        <fgColor rgb="FF00B050"/>
        <bgColor indexed="64"/>
      </patternFill>
    </fill>
    <fill>
      <patternFill patternType="solid">
        <fgColor theme="8" tint="0.59999389629810485"/>
        <bgColor indexed="64"/>
      </patternFill>
    </fill>
    <fill>
      <patternFill patternType="solid">
        <fgColor rgb="FFFF000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2" tint="-0.49998474074526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2"/>
        <bgColor indexed="64"/>
      </patternFill>
    </fill>
    <fill>
      <patternFill patternType="solid">
        <fgColor theme="6" tint="0.59999389629810485"/>
        <bgColor indexed="64"/>
      </patternFill>
    </fill>
    <fill>
      <patternFill patternType="solid">
        <fgColor rgb="FF95F062"/>
        <bgColor indexed="64"/>
      </patternFill>
    </fill>
    <fill>
      <patternFill patternType="solid">
        <fgColor rgb="FF00B0F0"/>
        <bgColor indexed="64"/>
      </patternFill>
    </fill>
    <fill>
      <patternFill patternType="solid">
        <fgColor rgb="FFFFCC66"/>
        <bgColor indexed="64"/>
      </patternFill>
    </fill>
    <fill>
      <patternFill patternType="solid">
        <fgColor rgb="FFFF7979"/>
        <bgColor indexed="64"/>
      </patternFill>
    </fill>
    <fill>
      <patternFill patternType="solid">
        <fgColor theme="1"/>
        <bgColor indexed="64"/>
      </patternFill>
    </fill>
    <fill>
      <patternFill patternType="solid">
        <fgColor theme="9"/>
        <bgColor indexed="64"/>
      </patternFill>
    </fill>
    <fill>
      <patternFill patternType="solid">
        <fgColor rgb="FFFFC00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Up="1" diagonalDown="1">
      <left style="thin">
        <color auto="1"/>
      </left>
      <right/>
      <top style="thin">
        <color auto="1"/>
      </top>
      <bottom/>
      <diagonal style="thin">
        <color auto="1"/>
      </diagonal>
    </border>
    <border diagonalUp="1" diagonalDown="1">
      <left/>
      <right style="thin">
        <color auto="1"/>
      </right>
      <top style="thin">
        <color auto="1"/>
      </top>
      <bottom/>
      <diagonal style="thin">
        <color auto="1"/>
      </diagonal>
    </border>
    <border diagonalUp="1" diagonalDown="1">
      <left style="thin">
        <color auto="1"/>
      </left>
      <right/>
      <top/>
      <bottom style="thin">
        <color auto="1"/>
      </bottom>
      <diagonal style="thin">
        <color auto="1"/>
      </diagonal>
    </border>
    <border diagonalUp="1" diagonalDown="1">
      <left/>
      <right style="thin">
        <color auto="1"/>
      </right>
      <top/>
      <bottom style="thin">
        <color auto="1"/>
      </bottom>
      <diagonal style="thin">
        <color auto="1"/>
      </diagonal>
    </border>
    <border diagonalUp="1" diagonalDown="1">
      <left/>
      <right/>
      <top style="thin">
        <color auto="1"/>
      </top>
      <bottom/>
      <diagonal style="thin">
        <color auto="1"/>
      </diagonal>
    </border>
    <border diagonalUp="1" diagonalDown="1">
      <left/>
      <right/>
      <top/>
      <bottom style="thin">
        <color auto="1"/>
      </bottom>
      <diagonal style="thin">
        <color auto="1"/>
      </diagonal>
    </border>
    <border diagonalUp="1" diagonalDown="1">
      <left/>
      <right/>
      <top/>
      <bottom/>
      <diagonal style="thin">
        <color auto="1"/>
      </diagonal>
    </border>
    <border diagonalUp="1" diagonalDown="1">
      <left style="thin">
        <color auto="1"/>
      </left>
      <right/>
      <top/>
      <bottom/>
      <diagonal style="thin">
        <color auto="1"/>
      </diagonal>
    </border>
    <border diagonalUp="1" diagonalDown="1">
      <left/>
      <right style="thin">
        <color auto="1"/>
      </right>
      <top/>
      <bottom/>
      <diagonal style="thin">
        <color auto="1"/>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s>
  <cellStyleXfs count="5">
    <xf numFmtId="0" fontId="0" fillId="0" borderId="0"/>
    <xf numFmtId="0" fontId="21" fillId="0" borderId="0"/>
    <xf numFmtId="164" fontId="25" fillId="0" borderId="0" applyFont="0" applyFill="0" applyBorder="0" applyAlignment="0" applyProtection="0"/>
    <xf numFmtId="9" fontId="25" fillId="0" borderId="0" applyFont="0" applyFill="0" applyBorder="0" applyAlignment="0" applyProtection="0"/>
    <xf numFmtId="0" fontId="46" fillId="0" borderId="0" applyNumberFormat="0" applyFill="0" applyBorder="0" applyAlignment="0" applyProtection="0"/>
  </cellStyleXfs>
  <cellXfs count="934">
    <xf numFmtId="0" fontId="0" fillId="0" borderId="0" xfId="0"/>
    <xf numFmtId="0" fontId="0" fillId="3" borderId="0" xfId="0" applyFill="1"/>
    <xf numFmtId="0" fontId="0" fillId="4" borderId="0" xfId="0" applyFill="1" applyBorder="1"/>
    <xf numFmtId="0" fontId="0" fillId="6" borderId="0" xfId="0" applyFill="1"/>
    <xf numFmtId="0" fontId="0" fillId="0" borderId="0" xfId="0" applyFill="1"/>
    <xf numFmtId="0" fontId="0" fillId="4" borderId="6" xfId="0" applyFill="1" applyBorder="1" applyAlignment="1">
      <alignment horizontal="right"/>
    </xf>
    <xf numFmtId="0" fontId="0" fillId="4" borderId="5" xfId="0" applyFill="1" applyBorder="1"/>
    <xf numFmtId="0" fontId="1" fillId="3" borderId="0" xfId="0" applyFont="1" applyFill="1"/>
    <xf numFmtId="0" fontId="0" fillId="3" borderId="8" xfId="0" applyFill="1" applyBorder="1"/>
    <xf numFmtId="0" fontId="2" fillId="3" borderId="0" xfId="0" applyFont="1" applyFill="1"/>
    <xf numFmtId="0" fontId="0" fillId="0" borderId="0" xfId="0" applyAlignment="1">
      <alignment vertical="top"/>
    </xf>
    <xf numFmtId="0" fontId="0" fillId="6" borderId="0" xfId="0" applyFill="1" applyAlignment="1">
      <alignment vertical="top"/>
    </xf>
    <xf numFmtId="0" fontId="1" fillId="6" borderId="0" xfId="0" applyFont="1" applyFill="1" applyAlignment="1">
      <alignment vertical="top"/>
    </xf>
    <xf numFmtId="0" fontId="1" fillId="6" borderId="0" xfId="0" applyFont="1" applyFill="1"/>
    <xf numFmtId="0" fontId="3" fillId="6" borderId="0" xfId="0" applyFont="1" applyFill="1"/>
    <xf numFmtId="0" fontId="3" fillId="0" borderId="0" xfId="0" applyFont="1"/>
    <xf numFmtId="0" fontId="0" fillId="4" borderId="1" xfId="0" applyFill="1" applyBorder="1" applyAlignment="1">
      <alignment horizontal="right"/>
    </xf>
    <xf numFmtId="0" fontId="5" fillId="0" borderId="8" xfId="0" applyFont="1" applyBorder="1"/>
    <xf numFmtId="0" fontId="5" fillId="0" borderId="0" xfId="0" applyFont="1" applyAlignment="1">
      <alignment horizontal="right"/>
    </xf>
    <xf numFmtId="0" fontId="5" fillId="0" borderId="0" xfId="0" applyFont="1"/>
    <xf numFmtId="2" fontId="5" fillId="0" borderId="0" xfId="0" applyNumberFormat="1" applyFont="1"/>
    <xf numFmtId="165" fontId="5" fillId="0" borderId="0" xfId="0" applyNumberFormat="1" applyFont="1"/>
    <xf numFmtId="0" fontId="5" fillId="12" borderId="0" xfId="0" applyFont="1" applyFill="1"/>
    <xf numFmtId="0" fontId="5" fillId="11" borderId="0" xfId="0" applyFont="1" applyFill="1"/>
    <xf numFmtId="0" fontId="5" fillId="13" borderId="0" xfId="0" applyFont="1" applyFill="1"/>
    <xf numFmtId="0" fontId="5" fillId="8" borderId="0" xfId="0" applyFont="1" applyFill="1"/>
    <xf numFmtId="0" fontId="5" fillId="0" borderId="1" xfId="0" applyFont="1" applyFill="1" applyBorder="1"/>
    <xf numFmtId="0" fontId="5" fillId="9" borderId="0" xfId="0" applyFont="1" applyFill="1"/>
    <xf numFmtId="0" fontId="5" fillId="0" borderId="8" xfId="0" applyFont="1" applyBorder="1" applyAlignment="1">
      <alignment horizontal="center"/>
    </xf>
    <xf numFmtId="0" fontId="5" fillId="0" borderId="0" xfId="0" applyFont="1" applyBorder="1"/>
    <xf numFmtId="1" fontId="5" fillId="0" borderId="0" xfId="0" applyNumberFormat="1" applyFont="1" applyBorder="1"/>
    <xf numFmtId="0" fontId="5" fillId="0" borderId="11" xfId="0" applyFont="1" applyBorder="1"/>
    <xf numFmtId="0" fontId="5" fillId="0" borderId="0" xfId="0" applyFont="1" applyBorder="1" applyAlignment="1">
      <alignment horizontal="right"/>
    </xf>
    <xf numFmtId="165" fontId="5" fillId="0" borderId="11" xfId="0" applyNumberFormat="1" applyFont="1" applyBorder="1"/>
    <xf numFmtId="0" fontId="1" fillId="3" borderId="0" xfId="0" applyFont="1" applyFill="1" applyBorder="1"/>
    <xf numFmtId="0" fontId="7" fillId="0" borderId="0" xfId="0" applyFont="1" applyAlignment="1">
      <alignment horizontal="center" vertical="top" wrapText="1"/>
    </xf>
    <xf numFmtId="0" fontId="8" fillId="0" borderId="0" xfId="0" applyFont="1" applyBorder="1"/>
    <xf numFmtId="0" fontId="8" fillId="0" borderId="8" xfId="0" applyFont="1" applyBorder="1"/>
    <xf numFmtId="0" fontId="7" fillId="0" borderId="8" xfId="0" applyFont="1" applyBorder="1" applyAlignment="1">
      <alignment horizontal="center" vertical="top" wrapText="1"/>
    </xf>
    <xf numFmtId="0" fontId="8" fillId="0" borderId="3" xfId="0" applyFont="1" applyBorder="1"/>
    <xf numFmtId="2" fontId="5" fillId="0" borderId="0" xfId="0" applyNumberFormat="1" applyFont="1" applyBorder="1"/>
    <xf numFmtId="165" fontId="5" fillId="0" borderId="0" xfId="0" applyNumberFormat="1" applyFont="1" applyBorder="1"/>
    <xf numFmtId="0" fontId="8" fillId="0" borderId="11" xfId="0" applyFont="1" applyBorder="1" applyAlignment="1"/>
    <xf numFmtId="0" fontId="5" fillId="15" borderId="0" xfId="0" applyFont="1" applyFill="1" applyAlignment="1">
      <alignment horizontal="right"/>
    </xf>
    <xf numFmtId="0" fontId="5" fillId="15" borderId="0" xfId="0" applyFont="1" applyFill="1" applyBorder="1" applyAlignment="1">
      <alignment horizontal="right"/>
    </xf>
    <xf numFmtId="0" fontId="5" fillId="15" borderId="0" xfId="0" applyFont="1" applyFill="1" applyBorder="1"/>
    <xf numFmtId="0" fontId="5" fillId="15" borderId="0" xfId="0" applyFont="1" applyFill="1"/>
    <xf numFmtId="1" fontId="5" fillId="15" borderId="0" xfId="0" applyNumberFormat="1" applyFont="1" applyFill="1" applyBorder="1"/>
    <xf numFmtId="0" fontId="5" fillId="0" borderId="0" xfId="0" applyFont="1" applyFill="1" applyBorder="1"/>
    <xf numFmtId="0" fontId="5" fillId="0" borderId="0" xfId="0" applyFont="1" applyFill="1"/>
    <xf numFmtId="0" fontId="5" fillId="0" borderId="8" xfId="0" applyFont="1" applyFill="1" applyBorder="1"/>
    <xf numFmtId="165" fontId="5" fillId="15" borderId="0" xfId="0" applyNumberFormat="1" applyFont="1" applyFill="1" applyBorder="1"/>
    <xf numFmtId="165" fontId="5" fillId="0" borderId="8" xfId="0" applyNumberFormat="1" applyFont="1" applyBorder="1"/>
    <xf numFmtId="0" fontId="5" fillId="12" borderId="0" xfId="0" applyFont="1" applyFill="1" applyBorder="1" applyAlignment="1">
      <alignment horizontal="right"/>
    </xf>
    <xf numFmtId="166" fontId="5" fillId="12" borderId="0" xfId="0" applyNumberFormat="1" applyFont="1" applyFill="1"/>
    <xf numFmtId="0" fontId="5" fillId="12" borderId="8" xfId="0" applyFont="1" applyFill="1" applyBorder="1"/>
    <xf numFmtId="11" fontId="5" fillId="0" borderId="8" xfId="0" applyNumberFormat="1" applyFont="1" applyBorder="1"/>
    <xf numFmtId="0" fontId="5" fillId="4" borderId="1" xfId="0" applyFont="1" applyFill="1" applyBorder="1"/>
    <xf numFmtId="0" fontId="5" fillId="4" borderId="1" xfId="0" applyFont="1" applyFill="1" applyBorder="1" applyAlignment="1">
      <alignment horizontal="right"/>
    </xf>
    <xf numFmtId="0" fontId="9" fillId="0" borderId="8" xfId="0" applyFont="1" applyBorder="1"/>
    <xf numFmtId="0" fontId="5" fillId="0" borderId="0" xfId="0" applyFont="1" applyAlignment="1">
      <alignment horizontal="left"/>
    </xf>
    <xf numFmtId="0" fontId="5" fillId="3" borderId="0" xfId="0" applyFont="1" applyFill="1"/>
    <xf numFmtId="0" fontId="5" fillId="0" borderId="8" xfId="0" applyFont="1" applyBorder="1" applyAlignment="1">
      <alignment horizontal="left"/>
    </xf>
    <xf numFmtId="0" fontId="10" fillId="3" borderId="0" xfId="0" applyFont="1" applyFill="1"/>
    <xf numFmtId="0" fontId="5" fillId="3" borderId="0" xfId="0" quotePrefix="1" applyFont="1" applyFill="1"/>
    <xf numFmtId="0" fontId="10" fillId="3" borderId="0" xfId="0" quotePrefix="1" applyFont="1" applyFill="1"/>
    <xf numFmtId="0" fontId="5" fillId="0" borderId="0" xfId="0" applyFont="1" applyAlignment="1"/>
    <xf numFmtId="0" fontId="0" fillId="4" borderId="11" xfId="0" applyFill="1" applyBorder="1"/>
    <xf numFmtId="0" fontId="0" fillId="3" borderId="0" xfId="0" applyFill="1" applyAlignment="1">
      <alignment horizontal="center"/>
    </xf>
    <xf numFmtId="1" fontId="5" fillId="0" borderId="8" xfId="0" applyNumberFormat="1" applyFont="1" applyBorder="1"/>
    <xf numFmtId="0" fontId="5" fillId="0" borderId="3" xfId="0" applyFont="1" applyBorder="1"/>
    <xf numFmtId="0" fontId="8" fillId="0" borderId="8" xfId="0" applyFont="1" applyBorder="1" applyAlignment="1"/>
    <xf numFmtId="167" fontId="5" fillId="0" borderId="0" xfId="0" applyNumberFormat="1" applyFont="1"/>
    <xf numFmtId="0" fontId="5" fillId="17" borderId="0" xfId="0" applyFont="1" applyFill="1"/>
    <xf numFmtId="0" fontId="5" fillId="3" borderId="1" xfId="0" applyFont="1" applyFill="1" applyBorder="1"/>
    <xf numFmtId="11" fontId="5" fillId="0" borderId="0" xfId="0" applyNumberFormat="1" applyFont="1"/>
    <xf numFmtId="11" fontId="5" fillId="15" borderId="0" xfId="0" applyNumberFormat="1" applyFont="1" applyFill="1"/>
    <xf numFmtId="11" fontId="5" fillId="17" borderId="0" xfId="0" applyNumberFormat="1" applyFont="1" applyFill="1"/>
    <xf numFmtId="11" fontId="5" fillId="17" borderId="8" xfId="0" applyNumberFormat="1" applyFont="1" applyFill="1" applyBorder="1"/>
    <xf numFmtId="11" fontId="5" fillId="11" borderId="0" xfId="0" applyNumberFormat="1" applyFont="1" applyFill="1"/>
    <xf numFmtId="11" fontId="5" fillId="11" borderId="8" xfId="0" applyNumberFormat="1" applyFont="1" applyFill="1" applyBorder="1"/>
    <xf numFmtId="11" fontId="5" fillId="4" borderId="1" xfId="0" applyNumberFormat="1" applyFont="1" applyFill="1" applyBorder="1"/>
    <xf numFmtId="11" fontId="5" fillId="12" borderId="0" xfId="0" applyNumberFormat="1" applyFont="1" applyFill="1" applyBorder="1" applyAlignment="1">
      <alignment horizontal="right"/>
    </xf>
    <xf numFmtId="0" fontId="5" fillId="11" borderId="1" xfId="0" applyFont="1" applyFill="1" applyBorder="1"/>
    <xf numFmtId="166" fontId="5" fillId="11" borderId="0" xfId="0" applyNumberFormat="1" applyFont="1" applyFill="1"/>
    <xf numFmtId="11" fontId="5" fillId="0" borderId="1" xfId="0" applyNumberFormat="1" applyFont="1" applyBorder="1"/>
    <xf numFmtId="11" fontId="5" fillId="11" borderId="1" xfId="0" applyNumberFormat="1" applyFont="1" applyFill="1" applyBorder="1"/>
    <xf numFmtId="0" fontId="5" fillId="11" borderId="0" xfId="0" applyFont="1" applyFill="1" applyBorder="1" applyAlignment="1">
      <alignment horizontal="right"/>
    </xf>
    <xf numFmtId="2" fontId="5" fillId="17" borderId="0" xfId="0" applyNumberFormat="1" applyFont="1" applyFill="1"/>
    <xf numFmtId="165" fontId="5" fillId="17" borderId="0" xfId="0" applyNumberFormat="1" applyFont="1" applyFill="1"/>
    <xf numFmtId="1" fontId="5" fillId="17" borderId="0" xfId="0" applyNumberFormat="1" applyFont="1" applyFill="1"/>
    <xf numFmtId="0" fontId="0" fillId="3" borderId="0" xfId="0" applyFont="1" applyFill="1"/>
    <xf numFmtId="0" fontId="0" fillId="4" borderId="0" xfId="0" applyFill="1"/>
    <xf numFmtId="0" fontId="0" fillId="6" borderId="0" xfId="0" applyFill="1" applyBorder="1"/>
    <xf numFmtId="0" fontId="1" fillId="6" borderId="0" xfId="0" applyFont="1" applyFill="1" applyBorder="1"/>
    <xf numFmtId="0" fontId="0" fillId="6" borderId="0" xfId="0" applyFill="1" applyBorder="1" applyAlignment="1"/>
    <xf numFmtId="0" fontId="1" fillId="3" borderId="0" xfId="0" applyFont="1" applyFill="1" applyAlignment="1">
      <alignment horizontal="center"/>
    </xf>
    <xf numFmtId="0" fontId="0" fillId="6" borderId="1" xfId="0" applyFill="1" applyBorder="1" applyAlignment="1">
      <alignment horizontal="center"/>
    </xf>
    <xf numFmtId="0" fontId="5" fillId="18" borderId="1" xfId="0" applyFont="1" applyFill="1" applyBorder="1"/>
    <xf numFmtId="2" fontId="5" fillId="12" borderId="0" xfId="0" applyNumberFormat="1" applyFont="1" applyFill="1"/>
    <xf numFmtId="0" fontId="5" fillId="19" borderId="0" xfId="0" applyFont="1" applyFill="1"/>
    <xf numFmtId="168" fontId="5" fillId="0" borderId="1" xfId="0" applyNumberFormat="1" applyFont="1" applyFill="1" applyBorder="1"/>
    <xf numFmtId="0" fontId="5" fillId="0" borderId="0" xfId="0" applyFont="1" applyBorder="1" applyAlignment="1">
      <alignment horizontal="left"/>
    </xf>
    <xf numFmtId="0" fontId="9" fillId="0" borderId="0" xfId="0" applyFont="1"/>
    <xf numFmtId="0" fontId="5" fillId="12" borderId="0" xfId="0" applyFont="1" applyFill="1" applyBorder="1"/>
    <xf numFmtId="0" fontId="5" fillId="12" borderId="0" xfId="0" applyNumberFormat="1" applyFont="1" applyFill="1"/>
    <xf numFmtId="168" fontId="5" fillId="12" borderId="0" xfId="0" applyNumberFormat="1" applyFont="1" applyFill="1"/>
    <xf numFmtId="2" fontId="5" fillId="10" borderId="0" xfId="0" applyNumberFormat="1" applyFont="1" applyFill="1"/>
    <xf numFmtId="2" fontId="5" fillId="8" borderId="0" xfId="0" applyNumberFormat="1" applyFont="1" applyFill="1"/>
    <xf numFmtId="0" fontId="5" fillId="12" borderId="10" xfId="0" applyNumberFormat="1" applyFont="1" applyFill="1" applyBorder="1"/>
    <xf numFmtId="0" fontId="5" fillId="12" borderId="0" xfId="0" applyNumberFormat="1" applyFont="1" applyFill="1" applyBorder="1"/>
    <xf numFmtId="169" fontId="5" fillId="12" borderId="0" xfId="0" applyNumberFormat="1" applyFont="1" applyFill="1"/>
    <xf numFmtId="0" fontId="5" fillId="9" borderId="0" xfId="0" applyFont="1" applyFill="1" applyBorder="1"/>
    <xf numFmtId="2" fontId="5" fillId="0" borderId="1" xfId="0" applyNumberFormat="1" applyFont="1" applyBorder="1"/>
    <xf numFmtId="168" fontId="5" fillId="4" borderId="1" xfId="0" applyNumberFormat="1" applyFont="1" applyFill="1" applyBorder="1"/>
    <xf numFmtId="2" fontId="5" fillId="4" borderId="1" xfId="0" applyNumberFormat="1" applyFont="1" applyFill="1" applyBorder="1"/>
    <xf numFmtId="2" fontId="5" fillId="0" borderId="8" xfId="0" applyNumberFormat="1" applyFont="1" applyBorder="1"/>
    <xf numFmtId="0" fontId="5" fillId="10" borderId="0" xfId="0" applyFont="1" applyFill="1" applyAlignment="1">
      <alignment horizontal="left" vertical="top"/>
    </xf>
    <xf numFmtId="0" fontId="5" fillId="13" borderId="0" xfId="0" applyFont="1" applyFill="1" applyBorder="1"/>
    <xf numFmtId="0" fontId="5" fillId="3" borderId="10" xfId="0" applyFont="1" applyFill="1" applyBorder="1"/>
    <xf numFmtId="0" fontId="5" fillId="0" borderId="2" xfId="0" applyFont="1" applyBorder="1" applyAlignment="1">
      <alignment horizontal="center" vertical="top" wrapText="1"/>
    </xf>
    <xf numFmtId="0" fontId="5" fillId="0" borderId="5" xfId="0" applyFont="1" applyBorder="1" applyAlignment="1">
      <alignment horizontal="center" vertical="top" wrapText="1"/>
    </xf>
    <xf numFmtId="0" fontId="5" fillId="0" borderId="7" xfId="0" applyFont="1" applyBorder="1" applyAlignment="1">
      <alignment horizontal="center"/>
    </xf>
    <xf numFmtId="0" fontId="5" fillId="0" borderId="5" xfId="0" applyFont="1" applyBorder="1" applyAlignment="1">
      <alignment horizontal="right"/>
    </xf>
    <xf numFmtId="165" fontId="5" fillId="17" borderId="5" xfId="0" applyNumberFormat="1" applyFont="1" applyFill="1" applyBorder="1"/>
    <xf numFmtId="1" fontId="5" fillId="17" borderId="5" xfId="0" applyNumberFormat="1" applyFont="1" applyFill="1" applyBorder="1"/>
    <xf numFmtId="0" fontId="5" fillId="17" borderId="5" xfId="0" applyFont="1" applyFill="1" applyBorder="1"/>
    <xf numFmtId="2" fontId="5" fillId="17" borderId="5" xfId="0" applyNumberFormat="1" applyFont="1" applyFill="1" applyBorder="1"/>
    <xf numFmtId="0" fontId="5" fillId="0" borderId="10" xfId="0" applyFont="1" applyBorder="1"/>
    <xf numFmtId="0" fontId="5" fillId="0" borderId="12" xfId="0" applyFont="1" applyBorder="1" applyAlignment="1">
      <alignment horizontal="right"/>
    </xf>
    <xf numFmtId="2" fontId="5" fillId="0" borderId="1" xfId="0" applyNumberFormat="1" applyFont="1" applyBorder="1" applyAlignment="1">
      <alignment horizontal="right"/>
    </xf>
    <xf numFmtId="0" fontId="5" fillId="8" borderId="0" xfId="0" applyFont="1" applyFill="1" applyBorder="1" applyAlignment="1">
      <alignment horizontal="right"/>
    </xf>
    <xf numFmtId="0" fontId="5" fillId="0" borderId="5" xfId="0" applyFont="1" applyFill="1" applyBorder="1"/>
    <xf numFmtId="0" fontId="5" fillId="0" borderId="7" xfId="0" applyFont="1" applyFill="1" applyBorder="1"/>
    <xf numFmtId="0" fontId="5" fillId="0" borderId="0" xfId="0" applyFont="1" applyAlignment="1">
      <alignment horizontal="left" vertical="top" wrapText="1"/>
    </xf>
    <xf numFmtId="0" fontId="7" fillId="0" borderId="0" xfId="0" applyFont="1" applyAlignment="1">
      <alignment horizontal="center" vertical="center" wrapText="1"/>
    </xf>
    <xf numFmtId="0" fontId="5" fillId="0" borderId="0" xfId="0" applyFont="1" applyAlignment="1">
      <alignment horizontal="right" vertical="top" wrapText="1"/>
    </xf>
    <xf numFmtId="0" fontId="5" fillId="0" borderId="2" xfId="0" applyFont="1" applyBorder="1" applyAlignment="1">
      <alignment horizontal="right"/>
    </xf>
    <xf numFmtId="0" fontId="15" fillId="0" borderId="0" xfId="0" applyFont="1" applyAlignment="1">
      <alignment horizontal="center" vertical="top" wrapText="1"/>
    </xf>
    <xf numFmtId="0" fontId="15" fillId="0" borderId="5" xfId="0" applyFont="1" applyBorder="1" applyAlignment="1">
      <alignment horizontal="center" vertical="top" wrapText="1"/>
    </xf>
    <xf numFmtId="0" fontId="15" fillId="0" borderId="0" xfId="0" applyFont="1" applyAlignment="1">
      <alignment horizontal="left" vertical="top" wrapText="1"/>
    </xf>
    <xf numFmtId="0" fontId="5" fillId="0" borderId="11" xfId="0" applyFont="1" applyBorder="1" applyAlignment="1">
      <alignment horizontal="right"/>
    </xf>
    <xf numFmtId="0" fontId="5" fillId="0" borderId="0" xfId="0" applyNumberFormat="1" applyFont="1" applyBorder="1"/>
    <xf numFmtId="167" fontId="5" fillId="0" borderId="3" xfId="0" applyNumberFormat="1" applyFont="1" applyBorder="1"/>
    <xf numFmtId="167" fontId="5" fillId="0" borderId="0" xfId="0" applyNumberFormat="1" applyFont="1" applyBorder="1"/>
    <xf numFmtId="167" fontId="5" fillId="0" borderId="8" xfId="0" applyNumberFormat="1" applyFont="1" applyBorder="1"/>
    <xf numFmtId="2" fontId="5" fillId="0" borderId="3" xfId="0" applyNumberFormat="1" applyFont="1" applyBorder="1"/>
    <xf numFmtId="0" fontId="5" fillId="4" borderId="0" xfId="0" applyFont="1" applyFill="1" applyBorder="1"/>
    <xf numFmtId="0" fontId="5" fillId="0" borderId="0" xfId="0" quotePrefix="1" applyFont="1" applyFill="1"/>
    <xf numFmtId="2" fontId="5" fillId="15" borderId="0" xfId="0" applyNumberFormat="1" applyFont="1" applyFill="1" applyBorder="1"/>
    <xf numFmtId="0" fontId="5" fillId="0" borderId="0" xfId="0" quotePrefix="1" applyFont="1" applyFill="1" applyBorder="1"/>
    <xf numFmtId="0" fontId="5" fillId="4" borderId="2" xfId="0" applyFont="1" applyFill="1" applyBorder="1"/>
    <xf numFmtId="0" fontId="5" fillId="4" borderId="3" xfId="0" applyFont="1" applyFill="1" applyBorder="1"/>
    <xf numFmtId="0" fontId="5" fillId="4" borderId="4" xfId="0" applyFont="1" applyFill="1" applyBorder="1"/>
    <xf numFmtId="0" fontId="5" fillId="4" borderId="5" xfId="0" applyFont="1" applyFill="1" applyBorder="1"/>
    <xf numFmtId="0" fontId="5" fillId="4" borderId="6" xfId="0" applyFont="1" applyFill="1" applyBorder="1"/>
    <xf numFmtId="0" fontId="5" fillId="4" borderId="7" xfId="0" applyFont="1" applyFill="1" applyBorder="1"/>
    <xf numFmtId="0" fontId="5" fillId="4" borderId="8" xfId="0" applyFont="1" applyFill="1" applyBorder="1"/>
    <xf numFmtId="0" fontId="5" fillId="4" borderId="9" xfId="0" applyFont="1" applyFill="1" applyBorder="1"/>
    <xf numFmtId="0" fontId="5" fillId="6" borderId="0" xfId="0" applyFont="1" applyFill="1"/>
    <xf numFmtId="0" fontId="5" fillId="4" borderId="5" xfId="0" applyFont="1" applyFill="1" applyBorder="1" applyAlignment="1">
      <alignment horizontal="center"/>
    </xf>
    <xf numFmtId="0" fontId="5" fillId="4" borderId="0" xfId="0" applyFont="1" applyFill="1" applyBorder="1" applyAlignment="1">
      <alignment horizontal="center"/>
    </xf>
    <xf numFmtId="0" fontId="5" fillId="4" borderId="6" xfId="0" applyFont="1" applyFill="1" applyBorder="1" applyAlignment="1">
      <alignment horizontal="center"/>
    </xf>
    <xf numFmtId="0" fontId="5" fillId="4" borderId="7" xfId="0" applyFont="1" applyFill="1" applyBorder="1" applyAlignment="1">
      <alignment horizontal="center"/>
    </xf>
    <xf numFmtId="0" fontId="5" fillId="4" borderId="8" xfId="0" applyFont="1" applyFill="1" applyBorder="1" applyAlignment="1">
      <alignment horizontal="center"/>
    </xf>
    <xf numFmtId="0" fontId="5" fillId="4" borderId="9" xfId="0" applyFont="1" applyFill="1" applyBorder="1" applyAlignment="1">
      <alignment horizontal="center"/>
    </xf>
    <xf numFmtId="0" fontId="5" fillId="4" borderId="0" xfId="0" applyFont="1" applyFill="1"/>
    <xf numFmtId="0" fontId="5" fillId="9" borderId="6" xfId="0" applyFont="1" applyFill="1" applyBorder="1"/>
    <xf numFmtId="0" fontId="5" fillId="15" borderId="0" xfId="0" applyNumberFormat="1" applyFont="1" applyFill="1" applyBorder="1"/>
    <xf numFmtId="0" fontId="5" fillId="0" borderId="7" xfId="0" applyFont="1" applyBorder="1" applyAlignment="1">
      <alignment horizontal="right"/>
    </xf>
    <xf numFmtId="0" fontId="5" fillId="20" borderId="0" xfId="0" applyFont="1" applyFill="1"/>
    <xf numFmtId="2" fontId="5" fillId="10" borderId="1" xfId="0" applyNumberFormat="1" applyFont="1" applyFill="1" applyBorder="1"/>
    <xf numFmtId="0" fontId="5" fillId="10" borderId="1" xfId="0" applyFont="1" applyFill="1" applyBorder="1"/>
    <xf numFmtId="0" fontId="0" fillId="4" borderId="8" xfId="0" applyFont="1" applyFill="1" applyBorder="1" applyAlignment="1">
      <alignment horizontal="left" vertical="top" wrapText="1"/>
    </xf>
    <xf numFmtId="0" fontId="0" fillId="0" borderId="0" xfId="0" applyFont="1"/>
    <xf numFmtId="0" fontId="0" fillId="6" borderId="0" xfId="0" applyFont="1" applyFill="1"/>
    <xf numFmtId="0" fontId="0" fillId="3" borderId="8" xfId="0" applyFont="1" applyFill="1" applyBorder="1"/>
    <xf numFmtId="0" fontId="0" fillId="4" borderId="0" xfId="0" applyFont="1" applyFill="1" applyAlignment="1">
      <alignment horizontal="left" vertical="top"/>
    </xf>
    <xf numFmtId="0" fontId="0" fillId="4" borderId="0" xfId="0" applyFont="1" applyFill="1" applyAlignment="1">
      <alignment horizontal="left" vertical="top" wrapText="1"/>
    </xf>
    <xf numFmtId="0" fontId="0" fillId="4" borderId="8" xfId="0" applyFont="1" applyFill="1" applyBorder="1" applyAlignment="1">
      <alignment horizontal="left" vertical="top"/>
    </xf>
    <xf numFmtId="0" fontId="0" fillId="4" borderId="0" xfId="0" applyFont="1" applyFill="1"/>
    <xf numFmtId="0" fontId="17" fillId="3" borderId="0" xfId="0" applyFont="1" applyFill="1" applyAlignment="1">
      <alignment horizontal="right"/>
    </xf>
    <xf numFmtId="0" fontId="0" fillId="0" borderId="0" xfId="0" applyBorder="1"/>
    <xf numFmtId="0" fontId="0" fillId="0" borderId="1" xfId="0" applyFont="1" applyBorder="1" applyAlignment="1">
      <alignment vertical="center" wrapText="1"/>
    </xf>
    <xf numFmtId="0" fontId="0" fillId="4" borderId="10" xfId="0" applyFill="1" applyBorder="1"/>
    <xf numFmtId="0" fontId="1" fillId="0" borderId="0" xfId="0" applyFont="1" applyAlignment="1">
      <alignment horizontal="center" vertical="center" wrapText="1"/>
    </xf>
    <xf numFmtId="0" fontId="0" fillId="0" borderId="0" xfId="0" applyAlignment="1">
      <alignment vertical="center" wrapText="1"/>
    </xf>
    <xf numFmtId="0" fontId="1" fillId="0" borderId="0" xfId="0" applyFont="1" applyAlignment="1">
      <alignment vertical="center" wrapText="1"/>
    </xf>
    <xf numFmtId="0" fontId="0" fillId="0" borderId="0" xfId="0" applyFont="1" applyAlignment="1">
      <alignment vertical="center" wrapText="1"/>
    </xf>
    <xf numFmtId="0" fontId="20" fillId="21" borderId="10" xfId="0" applyFont="1" applyFill="1" applyBorder="1" applyAlignment="1">
      <alignment wrapText="1"/>
    </xf>
    <xf numFmtId="49" fontId="0" fillId="0" borderId="0" xfId="0" applyNumberFormat="1" applyFont="1" applyAlignment="1">
      <alignment vertical="center"/>
    </xf>
    <xf numFmtId="2" fontId="0" fillId="0" borderId="0" xfId="0" applyNumberFormat="1"/>
    <xf numFmtId="0" fontId="1" fillId="0" borderId="0" xfId="0" applyFont="1" applyAlignment="1">
      <alignment horizontal="center" vertical="center"/>
    </xf>
    <xf numFmtId="0" fontId="0" fillId="0" borderId="0" xfId="0" applyFont="1" applyFill="1" applyBorder="1" applyAlignment="1">
      <alignment vertical="center" wrapText="1"/>
    </xf>
    <xf numFmtId="3" fontId="0" fillId="0" borderId="0" xfId="0" applyNumberFormat="1" applyAlignment="1">
      <alignment vertical="center" wrapText="1"/>
    </xf>
    <xf numFmtId="0" fontId="0" fillId="0" borderId="0" xfId="0" applyFont="1" applyAlignment="1">
      <alignment horizontal="right" vertical="center" wrapText="1"/>
    </xf>
    <xf numFmtId="0" fontId="1" fillId="0" borderId="11" xfId="0" applyFont="1" applyFill="1" applyBorder="1" applyAlignment="1">
      <alignment vertical="center"/>
    </xf>
    <xf numFmtId="0" fontId="1" fillId="0" borderId="11" xfId="0" applyFont="1" applyFill="1" applyBorder="1"/>
    <xf numFmtId="0" fontId="0" fillId="0" borderId="5" xfId="0" applyFill="1" applyBorder="1"/>
    <xf numFmtId="0" fontId="1" fillId="4" borderId="10" xfId="0" applyFont="1" applyFill="1" applyBorder="1" applyAlignment="1">
      <alignment horizontal="left" vertical="center" indent="1"/>
    </xf>
    <xf numFmtId="0" fontId="1" fillId="4" borderId="10" xfId="0" applyFont="1" applyFill="1" applyBorder="1" applyAlignment="1">
      <alignment horizontal="left" indent="1"/>
    </xf>
    <xf numFmtId="0" fontId="1" fillId="0" borderId="10" xfId="0" applyFont="1" applyFill="1" applyBorder="1" applyAlignment="1">
      <alignment horizontal="left" indent="1"/>
    </xf>
    <xf numFmtId="11" fontId="5" fillId="15" borderId="0" xfId="0" applyNumberFormat="1" applyFont="1" applyFill="1" applyBorder="1"/>
    <xf numFmtId="11" fontId="5" fillId="11" borderId="0" xfId="0" applyNumberFormat="1" applyFont="1" applyFill="1" applyBorder="1"/>
    <xf numFmtId="0" fontId="0" fillId="22" borderId="1" xfId="0" applyFill="1" applyBorder="1" applyAlignment="1">
      <alignment horizontal="center" vertical="center" wrapText="1"/>
    </xf>
    <xf numFmtId="0" fontId="0" fillId="0" borderId="1" xfId="0" quotePrefix="1" applyFill="1" applyBorder="1" applyAlignment="1">
      <alignment horizontal="center" vertical="center" wrapText="1"/>
    </xf>
    <xf numFmtId="0" fontId="0" fillId="11" borderId="1" xfId="0" applyFill="1" applyBorder="1" applyAlignment="1">
      <alignment horizontal="center" vertical="center" wrapText="1"/>
    </xf>
    <xf numFmtId="0" fontId="5" fillId="0" borderId="0"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6" xfId="0" applyFont="1" applyBorder="1" applyAlignment="1">
      <alignment horizontal="center" vertical="top" wrapText="1"/>
    </xf>
    <xf numFmtId="0" fontId="5" fillId="0" borderId="5" xfId="0" applyFont="1" applyBorder="1"/>
    <xf numFmtId="0" fontId="5" fillId="0" borderId="6" xfId="0" applyFont="1" applyBorder="1"/>
    <xf numFmtId="0" fontId="5" fillId="15" borderId="5" xfId="0" applyFont="1" applyFill="1" applyBorder="1" applyAlignment="1">
      <alignment horizontal="right"/>
    </xf>
    <xf numFmtId="0" fontId="5" fillId="15" borderId="6" xfId="0" applyFont="1" applyFill="1" applyBorder="1" applyAlignment="1">
      <alignment horizontal="right"/>
    </xf>
    <xf numFmtId="0" fontId="5" fillId="15" borderId="5" xfId="0" applyFont="1" applyFill="1" applyBorder="1"/>
    <xf numFmtId="0" fontId="5" fillId="15" borderId="6" xfId="0" applyFont="1" applyFill="1" applyBorder="1"/>
    <xf numFmtId="0" fontId="5" fillId="0" borderId="7" xfId="0" applyFont="1" applyBorder="1"/>
    <xf numFmtId="0" fontId="5" fillId="0" borderId="9" xfId="0" applyFont="1" applyBorder="1"/>
    <xf numFmtId="0" fontId="0" fillId="0" borderId="2" xfId="0" applyFill="1" applyBorder="1"/>
    <xf numFmtId="0" fontId="0" fillId="0" borderId="3" xfId="0" applyFill="1" applyBorder="1"/>
    <xf numFmtId="0" fontId="0" fillId="0" borderId="0" xfId="0" applyFill="1" applyBorder="1"/>
    <xf numFmtId="0" fontId="0" fillId="0" borderId="8" xfId="0" applyFill="1" applyBorder="1"/>
    <xf numFmtId="0" fontId="0" fillId="0" borderId="1" xfId="0" applyFill="1" applyBorder="1"/>
    <xf numFmtId="0" fontId="1" fillId="0" borderId="1" xfId="0" applyFont="1" applyFill="1" applyBorder="1" applyAlignment="1">
      <alignment vertical="center"/>
    </xf>
    <xf numFmtId="0" fontId="1" fillId="0" borderId="1" xfId="0" applyFont="1" applyFill="1" applyBorder="1"/>
    <xf numFmtId="0" fontId="0" fillId="0" borderId="6" xfId="0" applyFill="1" applyBorder="1"/>
    <xf numFmtId="0" fontId="1" fillId="0" borderId="1" xfId="0" applyFont="1" applyFill="1" applyBorder="1" applyAlignment="1">
      <alignment vertical="center" wrapText="1"/>
    </xf>
    <xf numFmtId="0" fontId="0" fillId="0" borderId="7" xfId="0" applyFill="1" applyBorder="1"/>
    <xf numFmtId="0" fontId="5" fillId="0" borderId="0" xfId="0" quotePrefix="1" applyFont="1"/>
    <xf numFmtId="0" fontId="5" fillId="0" borderId="11" xfId="0" applyFont="1" applyBorder="1" applyAlignment="1"/>
    <xf numFmtId="0" fontId="5" fillId="0" borderId="2" xfId="0" applyFont="1" applyBorder="1"/>
    <xf numFmtId="0" fontId="5" fillId="0" borderId="4" xfId="0" applyFont="1" applyBorder="1"/>
    <xf numFmtId="0" fontId="0" fillId="0" borderId="1" xfId="0" applyFill="1" applyBorder="1" applyAlignment="1"/>
    <xf numFmtId="9" fontId="5" fillId="0" borderId="0" xfId="3" applyFont="1" applyBorder="1"/>
    <xf numFmtId="0" fontId="0" fillId="6" borderId="0" xfId="0" applyFill="1" applyBorder="1" applyAlignment="1">
      <alignment horizontal="center" wrapText="1"/>
    </xf>
    <xf numFmtId="0" fontId="0" fillId="6" borderId="0" xfId="0" applyFont="1" applyFill="1" applyBorder="1" applyAlignment="1">
      <alignment horizontal="left"/>
    </xf>
    <xf numFmtId="0" fontId="1" fillId="6" borderId="0" xfId="0" applyFont="1" applyFill="1" applyBorder="1" applyAlignment="1">
      <alignment horizontal="center"/>
    </xf>
    <xf numFmtId="0" fontId="0" fillId="0" borderId="9" xfId="0" applyFill="1" applyBorder="1"/>
    <xf numFmtId="0" fontId="0" fillId="0" borderId="6" xfId="0" applyFill="1" applyBorder="1" applyAlignment="1">
      <alignment horizontal="right"/>
    </xf>
    <xf numFmtId="0" fontId="0" fillId="24" borderId="1" xfId="0" applyFill="1" applyBorder="1" applyAlignment="1">
      <alignment horizontal="center" vertical="center" wrapText="1"/>
    </xf>
    <xf numFmtId="0" fontId="0" fillId="7" borderId="1" xfId="0" applyFill="1" applyBorder="1" applyAlignment="1" applyProtection="1">
      <alignment horizontal="right"/>
      <protection locked="0"/>
    </xf>
    <xf numFmtId="0" fontId="0" fillId="7" borderId="1" xfId="0" applyFill="1" applyBorder="1" applyProtection="1">
      <protection locked="0"/>
    </xf>
    <xf numFmtId="169" fontId="0" fillId="7" borderId="1" xfId="0" applyNumberFormat="1" applyFill="1" applyBorder="1" applyAlignment="1" applyProtection="1">
      <alignment horizontal="center" vertical="center"/>
      <protection locked="0"/>
    </xf>
    <xf numFmtId="0" fontId="5" fillId="0" borderId="10" xfId="0" applyFont="1" applyBorder="1" applyAlignment="1">
      <alignment horizontal="center" vertical="top" wrapText="1"/>
    </xf>
    <xf numFmtId="0" fontId="5" fillId="0" borderId="12" xfId="0" applyFont="1" applyBorder="1" applyAlignment="1">
      <alignment horizontal="center" vertical="top" wrapText="1"/>
    </xf>
    <xf numFmtId="0" fontId="5" fillId="0" borderId="12" xfId="0" applyFont="1" applyBorder="1"/>
    <xf numFmtId="0" fontId="5" fillId="0" borderId="1" xfId="0" applyFont="1" applyBorder="1"/>
    <xf numFmtId="168" fontId="5" fillId="0" borderId="0" xfId="0" applyNumberFormat="1" applyFont="1"/>
    <xf numFmtId="172" fontId="5" fillId="0" borderId="0" xfId="2" applyNumberFormat="1" applyFont="1"/>
    <xf numFmtId="0" fontId="0" fillId="4" borderId="10" xfId="0" applyFill="1" applyBorder="1" applyAlignment="1"/>
    <xf numFmtId="0" fontId="0" fillId="4" borderId="11" xfId="0" applyFill="1" applyBorder="1" applyAlignment="1"/>
    <xf numFmtId="0" fontId="0" fillId="4" borderId="12" xfId="0" applyFill="1" applyBorder="1" applyAlignment="1"/>
    <xf numFmtId="0" fontId="0" fillId="15" borderId="0" xfId="0" applyFill="1" applyBorder="1"/>
    <xf numFmtId="0" fontId="0" fillId="15" borderId="0" xfId="0" applyFill="1" applyBorder="1" applyAlignment="1" applyProtection="1">
      <alignment horizontal="left"/>
      <protection locked="0"/>
    </xf>
    <xf numFmtId="0" fontId="0" fillId="15" borderId="0" xfId="0" applyFill="1" applyBorder="1" applyAlignment="1">
      <alignment vertical="top"/>
    </xf>
    <xf numFmtId="0" fontId="0" fillId="15" borderId="5" xfId="0" applyFill="1" applyBorder="1"/>
    <xf numFmtId="0" fontId="0" fillId="0" borderId="11" xfId="0" applyBorder="1"/>
    <xf numFmtId="0" fontId="0" fillId="4" borderId="12" xfId="0" applyFill="1" applyBorder="1"/>
    <xf numFmtId="0" fontId="0" fillId="15" borderId="0" xfId="0" applyFill="1"/>
    <xf numFmtId="0" fontId="0" fillId="15" borderId="0" xfId="0" applyFill="1" applyBorder="1" applyAlignment="1">
      <alignment horizontal="center" vertical="top"/>
    </xf>
    <xf numFmtId="0" fontId="0" fillId="15" borderId="0" xfId="0" applyFill="1" applyBorder="1" applyAlignment="1">
      <alignment horizontal="center" wrapText="1"/>
    </xf>
    <xf numFmtId="0" fontId="0" fillId="23" borderId="13" xfId="0" applyFill="1" applyBorder="1" applyAlignment="1">
      <alignment horizontal="center" vertical="center"/>
    </xf>
    <xf numFmtId="169" fontId="0" fillId="23" borderId="15" xfId="0" applyNumberFormat="1" applyFont="1" applyFill="1" applyBorder="1" applyAlignment="1">
      <alignment horizontal="center" vertical="center"/>
    </xf>
    <xf numFmtId="0" fontId="0" fillId="15" borderId="0" xfId="0" applyFill="1" applyBorder="1" applyAlignment="1">
      <alignment horizontal="center" vertical="center" wrapText="1"/>
    </xf>
    <xf numFmtId="0" fontId="0" fillId="15" borderId="0" xfId="0" applyFill="1" applyBorder="1" applyAlignment="1">
      <alignment vertical="top" wrapText="1"/>
    </xf>
    <xf numFmtId="0" fontId="0" fillId="6" borderId="0" xfId="0" applyFill="1" applyAlignment="1">
      <alignment vertical="center"/>
    </xf>
    <xf numFmtId="0" fontId="0" fillId="0" borderId="0" xfId="0" applyFill="1" applyAlignment="1">
      <alignment vertical="center"/>
    </xf>
    <xf numFmtId="0" fontId="0" fillId="4" borderId="0" xfId="0" applyFill="1" applyAlignment="1">
      <alignment vertical="center"/>
    </xf>
    <xf numFmtId="0" fontId="0" fillId="0" borderId="0" xfId="0" applyAlignment="1">
      <alignment vertical="center"/>
    </xf>
    <xf numFmtId="3" fontId="0" fillId="0" borderId="1" xfId="0" applyNumberFormat="1" applyFill="1" applyBorder="1"/>
    <xf numFmtId="0" fontId="1" fillId="0" borderId="12" xfId="0" applyFont="1" applyFill="1" applyBorder="1"/>
    <xf numFmtId="0" fontId="1" fillId="15" borderId="0" xfId="0" applyFont="1" applyFill="1"/>
    <xf numFmtId="0" fontId="0" fillId="15" borderId="0" xfId="0" applyFill="1" applyAlignment="1"/>
    <xf numFmtId="0" fontId="1" fillId="15" borderId="0" xfId="0" applyFont="1" applyFill="1" applyBorder="1"/>
    <xf numFmtId="0" fontId="0" fillId="15" borderId="0" xfId="0" applyFill="1" applyBorder="1" applyAlignment="1"/>
    <xf numFmtId="0" fontId="2" fillId="15" borderId="0" xfId="0" applyFont="1" applyFill="1"/>
    <xf numFmtId="0" fontId="0" fillId="15" borderId="0" xfId="0" applyFont="1" applyFill="1" applyAlignment="1">
      <alignment vertical="top" wrapText="1"/>
    </xf>
    <xf numFmtId="0" fontId="38" fillId="15" borderId="0" xfId="0" applyFont="1" applyFill="1"/>
    <xf numFmtId="0" fontId="18" fillId="15" borderId="0" xfId="0" applyFont="1" applyFill="1" applyBorder="1" applyAlignment="1">
      <alignment horizontal="left" vertical="top"/>
    </xf>
    <xf numFmtId="0" fontId="18" fillId="15" borderId="0" xfId="0" applyFont="1" applyFill="1" applyBorder="1" applyAlignment="1">
      <alignment horizontal="left"/>
    </xf>
    <xf numFmtId="0" fontId="3" fillId="15" borderId="0" xfId="0" applyFont="1" applyFill="1"/>
    <xf numFmtId="0" fontId="18" fillId="15" borderId="0" xfId="0" applyFont="1" applyFill="1" applyBorder="1" applyAlignment="1">
      <alignment vertical="top"/>
    </xf>
    <xf numFmtId="0" fontId="0" fillId="15" borderId="11" xfId="0" applyFill="1" applyBorder="1" applyAlignment="1">
      <alignment horizontal="center" vertical="top" wrapText="1"/>
    </xf>
    <xf numFmtId="0" fontId="2" fillId="15" borderId="0" xfId="0" applyFont="1" applyFill="1" applyBorder="1" applyAlignment="1">
      <alignment vertical="center"/>
    </xf>
    <xf numFmtId="0" fontId="3" fillId="15" borderId="0" xfId="0" applyFont="1" applyFill="1" applyBorder="1" applyAlignment="1">
      <alignment horizontal="center" wrapText="1"/>
    </xf>
    <xf numFmtId="0" fontId="3" fillId="15" borderId="0" xfId="0" applyFont="1" applyFill="1" applyBorder="1"/>
    <xf numFmtId="0" fontId="1" fillId="15" borderId="0" xfId="0" applyFont="1" applyFill="1" applyBorder="1" applyAlignment="1">
      <alignment vertical="center"/>
    </xf>
    <xf numFmtId="0" fontId="1" fillId="15" borderId="0" xfId="0" applyFont="1" applyFill="1" applyBorder="1" applyAlignment="1">
      <alignment horizontal="left" vertical="center"/>
    </xf>
    <xf numFmtId="0" fontId="0" fillId="15" borderId="0" xfId="0" applyFill="1" applyAlignment="1">
      <alignment vertical="center"/>
    </xf>
    <xf numFmtId="0" fontId="43" fillId="15" borderId="0" xfId="0" applyFont="1" applyFill="1" applyBorder="1" applyAlignment="1">
      <alignment horizontal="center" wrapText="1"/>
    </xf>
    <xf numFmtId="170" fontId="0" fillId="15" borderId="0" xfId="0" applyNumberFormat="1" applyFill="1" applyBorder="1" applyAlignment="1">
      <alignment horizontal="center" vertical="center" wrapText="1"/>
    </xf>
    <xf numFmtId="170" fontId="1" fillId="15" borderId="0" xfId="0" applyNumberFormat="1" applyFont="1" applyFill="1" applyBorder="1" applyAlignment="1">
      <alignment horizontal="center" vertical="center" wrapText="1"/>
    </xf>
    <xf numFmtId="170" fontId="44" fillId="15" borderId="0" xfId="0" applyNumberFormat="1" applyFont="1" applyFill="1" applyBorder="1" applyAlignment="1">
      <alignment horizontal="center" vertical="center" wrapText="1"/>
    </xf>
    <xf numFmtId="0" fontId="0" fillId="15" borderId="0" xfId="0" applyFill="1" applyBorder="1" applyAlignment="1">
      <alignment vertical="center" wrapText="1"/>
    </xf>
    <xf numFmtId="0" fontId="1" fillId="15" borderId="0" xfId="0" applyFont="1" applyFill="1" applyBorder="1" applyAlignment="1">
      <alignment vertical="top"/>
    </xf>
    <xf numFmtId="0" fontId="0" fillId="15" borderId="0" xfId="0" applyFont="1" applyFill="1" applyBorder="1" applyAlignment="1">
      <alignment vertical="top"/>
    </xf>
    <xf numFmtId="0" fontId="23" fillId="15" borderId="0" xfId="0" applyFont="1" applyFill="1"/>
    <xf numFmtId="0" fontId="0" fillId="15" borderId="0" xfId="0" applyFont="1" applyFill="1"/>
    <xf numFmtId="0" fontId="0" fillId="15" borderId="0" xfId="0" applyFill="1" applyAlignment="1">
      <alignment vertical="top"/>
    </xf>
    <xf numFmtId="170" fontId="0" fillId="15" borderId="0" xfId="0" applyNumberFormat="1" applyFill="1" applyBorder="1" applyAlignment="1">
      <alignment horizontal="center" wrapText="1"/>
    </xf>
    <xf numFmtId="0" fontId="1" fillId="15" borderId="0" xfId="0" applyFont="1" applyFill="1" applyBorder="1" applyAlignment="1">
      <alignment horizontal="left"/>
    </xf>
    <xf numFmtId="1" fontId="0" fillId="15" borderId="0" xfId="0" applyNumberFormat="1" applyFill="1"/>
    <xf numFmtId="0" fontId="0" fillId="15" borderId="3" xfId="0" applyFont="1" applyFill="1" applyBorder="1" applyAlignment="1">
      <alignment horizontal="left"/>
    </xf>
    <xf numFmtId="0" fontId="0" fillId="15" borderId="0" xfId="0" applyFont="1" applyFill="1" applyBorder="1" applyAlignment="1">
      <alignment horizontal="left"/>
    </xf>
    <xf numFmtId="0" fontId="0" fillId="15" borderId="0" xfId="0" applyFont="1" applyFill="1" applyBorder="1" applyAlignment="1">
      <alignment vertical="top" wrapText="1"/>
    </xf>
    <xf numFmtId="0" fontId="0" fillId="15" borderId="0" xfId="0" applyFont="1" applyFill="1" applyBorder="1" applyAlignment="1"/>
    <xf numFmtId="0" fontId="24" fillId="15" borderId="0" xfId="0" applyFont="1" applyFill="1"/>
    <xf numFmtId="0" fontId="0" fillId="15" borderId="0" xfId="0" applyFill="1" applyAlignment="1">
      <alignment horizontal="left" indent="1"/>
    </xf>
    <xf numFmtId="0" fontId="1" fillId="15" borderId="0" xfId="0" applyFont="1" applyFill="1" applyBorder="1" applyAlignment="1">
      <alignment horizontal="left" vertical="center" indent="1"/>
    </xf>
    <xf numFmtId="0" fontId="0" fillId="15" borderId="0" xfId="0" applyFill="1" applyBorder="1" applyAlignment="1">
      <alignment horizontal="center" vertical="center"/>
    </xf>
    <xf numFmtId="165" fontId="0" fillId="15" borderId="0" xfId="2" applyNumberFormat="1" applyFont="1" applyFill="1" applyBorder="1" applyAlignment="1">
      <alignment horizontal="center"/>
    </xf>
    <xf numFmtId="0" fontId="0" fillId="2" borderId="0" xfId="0" applyFill="1" applyAlignment="1">
      <alignment horizontal="center"/>
    </xf>
    <xf numFmtId="0" fontId="0" fillId="2" borderId="0" xfId="0" applyFill="1"/>
    <xf numFmtId="0" fontId="0" fillId="2" borderId="6"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0" xfId="0" applyFill="1" applyBorder="1" applyAlignment="1">
      <alignment horizontal="center"/>
    </xf>
    <xf numFmtId="0" fontId="0" fillId="2" borderId="0" xfId="0" applyFill="1" applyBorder="1"/>
    <xf numFmtId="0" fontId="0" fillId="2" borderId="5" xfId="0" applyFill="1" applyBorder="1"/>
    <xf numFmtId="0" fontId="0" fillId="2" borderId="6" xfId="0" applyFill="1" applyBorder="1"/>
    <xf numFmtId="0" fontId="0" fillId="11" borderId="10" xfId="0" applyFill="1" applyBorder="1" applyAlignment="1">
      <alignment horizontal="center" vertical="center" wrapText="1"/>
    </xf>
    <xf numFmtId="0" fontId="0" fillId="11" borderId="12" xfId="0" applyFill="1" applyBorder="1" applyAlignment="1">
      <alignment horizontal="center" vertical="center" wrapText="1"/>
    </xf>
    <xf numFmtId="0" fontId="0" fillId="2" borderId="0" xfId="0" applyFill="1" applyAlignment="1">
      <alignment wrapText="1"/>
    </xf>
    <xf numFmtId="0" fontId="26" fillId="2" borderId="0" xfId="0" applyFont="1" applyFill="1" applyAlignment="1">
      <alignment horizontal="left" vertical="center" wrapText="1"/>
    </xf>
    <xf numFmtId="0" fontId="28" fillId="2" borderId="0" xfId="0" applyFont="1" applyFill="1" applyAlignment="1">
      <alignment horizontal="left" vertical="center" wrapText="1"/>
    </xf>
    <xf numFmtId="0" fontId="27" fillId="2" borderId="0" xfId="0" applyFont="1" applyFill="1" applyAlignment="1">
      <alignment vertical="center" wrapText="1"/>
    </xf>
    <xf numFmtId="0" fontId="27" fillId="2" borderId="0" xfId="0" applyFont="1" applyFill="1" applyAlignment="1">
      <alignment horizontal="left" vertical="center" wrapText="1"/>
    </xf>
    <xf numFmtId="0" fontId="39" fillId="2" borderId="0" xfId="0" applyFont="1" applyFill="1" applyAlignment="1">
      <alignment horizontal="left" vertical="center" wrapText="1"/>
    </xf>
    <xf numFmtId="0" fontId="32" fillId="2" borderId="0" xfId="0" applyFont="1" applyFill="1" applyAlignment="1">
      <alignment vertical="center" wrapText="1"/>
    </xf>
    <xf numFmtId="0" fontId="34" fillId="2" borderId="0" xfId="0" applyFont="1" applyFill="1" applyAlignment="1">
      <alignment horizontal="left" vertical="center" wrapText="1"/>
    </xf>
    <xf numFmtId="0" fontId="26" fillId="2" borderId="0" xfId="0" applyFont="1" applyFill="1" applyAlignment="1">
      <alignment vertical="center" wrapText="1"/>
    </xf>
    <xf numFmtId="0" fontId="35" fillId="2" borderId="0" xfId="0" applyFont="1" applyFill="1" applyAlignment="1">
      <alignment vertical="center" wrapText="1"/>
    </xf>
    <xf numFmtId="0" fontId="33" fillId="2" borderId="0" xfId="0" applyFont="1" applyFill="1" applyAlignment="1">
      <alignment vertical="center" wrapText="1"/>
    </xf>
    <xf numFmtId="0" fontId="1" fillId="2" borderId="0" xfId="0" applyFont="1" applyFill="1"/>
    <xf numFmtId="0" fontId="0" fillId="2" borderId="0" xfId="0" applyFill="1" applyAlignment="1"/>
    <xf numFmtId="0" fontId="4" fillId="2" borderId="0" xfId="0" applyFont="1" applyFill="1" applyBorder="1" applyAlignment="1">
      <alignment horizontal="center" vertical="center"/>
    </xf>
    <xf numFmtId="0" fontId="1" fillId="2" borderId="0" xfId="0" applyFont="1" applyFill="1" applyBorder="1"/>
    <xf numFmtId="0" fontId="0" fillId="2" borderId="0" xfId="0" applyFill="1" applyBorder="1" applyAlignment="1"/>
    <xf numFmtId="0" fontId="12" fillId="2" borderId="0" xfId="0" applyFont="1" applyFill="1" applyBorder="1" applyAlignment="1">
      <alignment horizontal="center" vertical="center"/>
    </xf>
    <xf numFmtId="170" fontId="1" fillId="2" borderId="0" xfId="0" applyNumberFormat="1" applyFont="1" applyFill="1" applyBorder="1" applyAlignment="1">
      <alignment horizontal="center"/>
    </xf>
    <xf numFmtId="1" fontId="0" fillId="2" borderId="0" xfId="0" applyNumberFormat="1" applyFill="1"/>
    <xf numFmtId="170" fontId="2" fillId="2"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1" fillId="2" borderId="0" xfId="0" applyFont="1" applyFill="1" applyBorder="1" applyAlignment="1">
      <alignment horizontal="center"/>
    </xf>
    <xf numFmtId="0" fontId="0" fillId="2" borderId="0" xfId="0" applyFont="1" applyFill="1" applyBorder="1" applyAlignment="1">
      <alignment horizontal="left"/>
    </xf>
    <xf numFmtId="165" fontId="0" fillId="2" borderId="0" xfId="2" applyNumberFormat="1" applyFont="1" applyFill="1" applyBorder="1" applyAlignment="1">
      <alignment horizontal="center"/>
    </xf>
    <xf numFmtId="0" fontId="0" fillId="2" borderId="0" xfId="0" applyFont="1" applyFill="1" applyBorder="1"/>
    <xf numFmtId="0" fontId="24" fillId="2" borderId="0" xfId="0" applyFont="1" applyFill="1"/>
    <xf numFmtId="0" fontId="0" fillId="2" borderId="0" xfId="0" applyFont="1" applyFill="1" applyBorder="1" applyAlignment="1">
      <alignment vertical="top" wrapText="1"/>
    </xf>
    <xf numFmtId="0" fontId="0" fillId="2" borderId="0" xfId="0" applyFont="1" applyFill="1"/>
    <xf numFmtId="0" fontId="0" fillId="2" borderId="0" xfId="0" applyFont="1" applyFill="1" applyBorder="1" applyAlignment="1"/>
    <xf numFmtId="0" fontId="1" fillId="2" borderId="10" xfId="0" applyFont="1" applyFill="1" applyBorder="1" applyAlignment="1">
      <alignment horizontal="left" vertical="center" indent="1"/>
    </xf>
    <xf numFmtId="0" fontId="0" fillId="2" borderId="11" xfId="0" applyFill="1" applyBorder="1"/>
    <xf numFmtId="0" fontId="0" fillId="2" borderId="12" xfId="0" applyFill="1" applyBorder="1" applyAlignment="1">
      <alignment horizontal="right"/>
    </xf>
    <xf numFmtId="0" fontId="0" fillId="2" borderId="0" xfId="0" applyFill="1" applyBorder="1" applyAlignment="1">
      <alignment horizontal="right"/>
    </xf>
    <xf numFmtId="173" fontId="1" fillId="2" borderId="1" xfId="2" applyNumberFormat="1" applyFont="1" applyFill="1" applyBorder="1"/>
    <xf numFmtId="173" fontId="0" fillId="2" borderId="0" xfId="2" applyNumberFormat="1" applyFont="1" applyFill="1" applyBorder="1"/>
    <xf numFmtId="173" fontId="1" fillId="2" borderId="1" xfId="2" applyNumberFormat="1" applyFont="1" applyFill="1" applyBorder="1" applyAlignment="1">
      <alignment horizontal="center"/>
    </xf>
    <xf numFmtId="173" fontId="0" fillId="2" borderId="0" xfId="2" applyNumberFormat="1" applyFont="1" applyFill="1"/>
    <xf numFmtId="0" fontId="0" fillId="2" borderId="0" xfId="0" applyFill="1" applyAlignment="1">
      <alignment horizontal="left" indent="1"/>
    </xf>
    <xf numFmtId="0" fontId="0" fillId="2" borderId="0" xfId="0" applyFill="1" applyAlignment="1">
      <alignment horizontal="right"/>
    </xf>
    <xf numFmtId="173" fontId="1" fillId="2" borderId="0" xfId="2" applyNumberFormat="1" applyFont="1" applyFill="1" applyBorder="1"/>
    <xf numFmtId="0" fontId="1" fillId="2" borderId="0" xfId="0" applyFont="1" applyFill="1" applyBorder="1" applyAlignment="1">
      <alignment vertical="center"/>
    </xf>
    <xf numFmtId="173" fontId="0" fillId="2" borderId="0" xfId="2" applyNumberFormat="1" applyFont="1" applyFill="1" applyAlignment="1">
      <alignment horizontal="center"/>
    </xf>
    <xf numFmtId="0" fontId="1" fillId="2" borderId="10" xfId="0" applyFont="1" applyFill="1" applyBorder="1" applyAlignment="1">
      <alignment horizontal="left" indent="1"/>
    </xf>
    <xf numFmtId="0" fontId="1" fillId="2" borderId="11" xfId="0" applyFont="1" applyFill="1" applyBorder="1" applyAlignment="1">
      <alignment vertical="center"/>
    </xf>
    <xf numFmtId="173" fontId="1" fillId="2" borderId="0" xfId="2" applyNumberFormat="1" applyFont="1" applyFill="1" applyBorder="1" applyAlignment="1">
      <alignment horizontal="center"/>
    </xf>
    <xf numFmtId="0" fontId="1" fillId="2" borderId="11" xfId="0" applyFont="1" applyFill="1" applyBorder="1"/>
    <xf numFmtId="0" fontId="0" fillId="2" borderId="12" xfId="0" applyFont="1" applyFill="1" applyBorder="1" applyAlignment="1">
      <alignment horizontal="right"/>
    </xf>
    <xf numFmtId="0" fontId="0" fillId="2" borderId="0" xfId="0" applyFont="1" applyFill="1" applyBorder="1" applyAlignment="1">
      <alignment horizontal="right"/>
    </xf>
    <xf numFmtId="0" fontId="1" fillId="2" borderId="0" xfId="0" applyFont="1" applyFill="1" applyBorder="1" applyAlignment="1">
      <alignment horizontal="left" vertical="center" indent="1"/>
    </xf>
    <xf numFmtId="170" fontId="0" fillId="2" borderId="0" xfId="0" applyNumberFormat="1" applyFill="1"/>
    <xf numFmtId="0" fontId="2" fillId="2" borderId="0" xfId="0" applyFont="1" applyFill="1" applyBorder="1" applyAlignment="1">
      <alignment vertical="center"/>
    </xf>
    <xf numFmtId="0" fontId="1" fillId="2" borderId="13" xfId="0" applyFont="1" applyFill="1" applyBorder="1" applyAlignment="1">
      <alignment horizontal="center"/>
    </xf>
    <xf numFmtId="170" fontId="1" fillId="2" borderId="13" xfId="0" applyNumberFormat="1" applyFont="1" applyFill="1" applyBorder="1" applyAlignment="1">
      <alignment horizontal="center"/>
    </xf>
    <xf numFmtId="165" fontId="1" fillId="2" borderId="13" xfId="0" applyNumberFormat="1" applyFont="1" applyFill="1" applyBorder="1" applyAlignment="1">
      <alignment horizontal="center"/>
    </xf>
    <xf numFmtId="0" fontId="0" fillId="2" borderId="15" xfId="0" applyFill="1" applyBorder="1" applyAlignment="1">
      <alignment horizontal="center"/>
    </xf>
    <xf numFmtId="0" fontId="0" fillId="2" borderId="3" xfId="0" applyFont="1" applyFill="1" applyBorder="1" applyAlignment="1">
      <alignment horizontal="left"/>
    </xf>
    <xf numFmtId="0" fontId="0" fillId="2" borderId="2" xfId="0" applyFill="1" applyBorder="1"/>
    <xf numFmtId="0" fontId="0" fillId="2" borderId="3" xfId="0" applyFill="1" applyBorder="1"/>
    <xf numFmtId="0" fontId="0" fillId="2" borderId="4" xfId="0" applyFill="1" applyBorder="1"/>
    <xf numFmtId="0" fontId="0" fillId="2" borderId="5" xfId="0" applyFont="1" applyFill="1" applyBorder="1" applyAlignment="1">
      <alignment vertical="center"/>
    </xf>
    <xf numFmtId="0" fontId="1" fillId="2" borderId="1" xfId="0" applyFont="1" applyFill="1" applyBorder="1" applyAlignment="1">
      <alignment horizontal="left" vertical="center" indent="1"/>
    </xf>
    <xf numFmtId="0" fontId="1" fillId="2" borderId="1" xfId="0" applyFont="1" applyFill="1" applyBorder="1" applyAlignment="1">
      <alignment horizontal="center"/>
    </xf>
    <xf numFmtId="0" fontId="1" fillId="2" borderId="6" xfId="0" applyFont="1" applyFill="1" applyBorder="1"/>
    <xf numFmtId="0" fontId="0" fillId="2" borderId="6" xfId="0" applyFill="1" applyBorder="1" applyAlignment="1">
      <alignment vertical="center" wrapText="1"/>
    </xf>
    <xf numFmtId="0" fontId="0" fillId="2" borderId="0" xfId="0" applyFill="1" applyBorder="1" applyAlignment="1">
      <alignment vertical="center" wrapText="1"/>
    </xf>
    <xf numFmtId="0" fontId="1" fillId="2" borderId="10" xfId="0" applyFont="1" applyFill="1" applyBorder="1" applyAlignment="1">
      <alignment horizontal="left" vertical="center" wrapText="1" indent="1"/>
    </xf>
    <xf numFmtId="0" fontId="0" fillId="2" borderId="5" xfId="0" applyFont="1" applyFill="1" applyBorder="1"/>
    <xf numFmtId="169" fontId="0" fillId="2" borderId="1" xfId="0" applyNumberFormat="1" applyFill="1" applyBorder="1" applyAlignment="1">
      <alignment horizontal="center"/>
    </xf>
    <xf numFmtId="0" fontId="0" fillId="2" borderId="6" xfId="0" applyFill="1" applyBorder="1" applyAlignment="1">
      <alignment wrapText="1"/>
    </xf>
    <xf numFmtId="0" fontId="0" fillId="2" borderId="0" xfId="0" applyFill="1" applyBorder="1" applyAlignment="1">
      <alignment wrapText="1"/>
    </xf>
    <xf numFmtId="0" fontId="0" fillId="2" borderId="10" xfId="0" applyFill="1" applyBorder="1" applyAlignment="1">
      <alignment horizontal="left" indent="1"/>
    </xf>
    <xf numFmtId="0" fontId="0" fillId="2" borderId="6" xfId="0" applyFill="1" applyBorder="1" applyAlignment="1"/>
    <xf numFmtId="0" fontId="0" fillId="2" borderId="7" xfId="0" applyFont="1" applyFill="1" applyBorder="1"/>
    <xf numFmtId="0" fontId="0" fillId="2" borderId="8" xfId="0" applyFill="1" applyBorder="1"/>
    <xf numFmtId="0" fontId="0" fillId="2" borderId="9" xfId="0" applyFill="1" applyBorder="1"/>
    <xf numFmtId="165" fontId="13" fillId="2" borderId="0" xfId="0" applyNumberFormat="1" applyFont="1" applyFill="1" applyBorder="1" applyAlignment="1">
      <alignment horizontal="center"/>
    </xf>
    <xf numFmtId="1" fontId="0" fillId="2" borderId="0" xfId="0" applyNumberFormat="1" applyFill="1" applyBorder="1" applyAlignment="1">
      <alignment horizontal="center"/>
    </xf>
    <xf numFmtId="165" fontId="1" fillId="2" borderId="0" xfId="0" applyNumberFormat="1" applyFont="1" applyFill="1" applyBorder="1" applyAlignment="1">
      <alignment horizontal="center"/>
    </xf>
    <xf numFmtId="1" fontId="0" fillId="15" borderId="0" xfId="0" applyNumberFormat="1" applyFill="1" applyBorder="1"/>
    <xf numFmtId="0" fontId="45" fillId="6" borderId="0" xfId="0" applyFont="1" applyFill="1" applyBorder="1" applyAlignment="1">
      <alignment vertical="center"/>
    </xf>
    <xf numFmtId="0" fontId="45" fillId="15" borderId="5" xfId="0" applyFont="1" applyFill="1" applyBorder="1" applyAlignment="1">
      <alignment vertical="center"/>
    </xf>
    <xf numFmtId="3" fontId="1" fillId="14" borderId="1" xfId="0" applyNumberFormat="1" applyFont="1" applyFill="1" applyBorder="1" applyAlignment="1">
      <alignment horizontal="center"/>
    </xf>
    <xf numFmtId="3" fontId="0" fillId="15" borderId="0" xfId="0" applyNumberFormat="1" applyFill="1" applyAlignment="1">
      <alignment horizontal="center"/>
    </xf>
    <xf numFmtId="3" fontId="1" fillId="16" borderId="1" xfId="0" applyNumberFormat="1" applyFont="1" applyFill="1" applyBorder="1" applyAlignment="1">
      <alignment horizontal="center"/>
    </xf>
    <xf numFmtId="3" fontId="1" fillId="15" borderId="0" xfId="0" applyNumberFormat="1" applyFont="1" applyFill="1" applyBorder="1" applyAlignment="1">
      <alignment horizontal="center"/>
    </xf>
    <xf numFmtId="0" fontId="0" fillId="26" borderId="2" xfId="0" applyFill="1" applyBorder="1" applyAlignment="1">
      <alignment horizontal="center"/>
    </xf>
    <xf numFmtId="0" fontId="0" fillId="26" borderId="3" xfId="0" applyFill="1" applyBorder="1" applyAlignment="1">
      <alignment horizontal="center"/>
    </xf>
    <xf numFmtId="0" fontId="0" fillId="26" borderId="11" xfId="0" applyFill="1" applyBorder="1"/>
    <xf numFmtId="0" fontId="0" fillId="26" borderId="4" xfId="0" applyFill="1" applyBorder="1" applyAlignment="1">
      <alignment horizontal="center" wrapText="1"/>
    </xf>
    <xf numFmtId="0" fontId="0" fillId="26" borderId="6" xfId="0" applyFill="1" applyBorder="1" applyAlignment="1">
      <alignment horizontal="center" wrapText="1"/>
    </xf>
    <xf numFmtId="170" fontId="0" fillId="26" borderId="6" xfId="0" applyNumberFormat="1" applyFill="1" applyBorder="1" applyAlignment="1">
      <alignment vertical="center" wrapText="1"/>
    </xf>
    <xf numFmtId="0" fontId="0" fillId="26" borderId="6" xfId="0" applyFill="1" applyBorder="1" applyAlignment="1">
      <alignment horizontal="center" vertical="center" wrapText="1"/>
    </xf>
    <xf numFmtId="0" fontId="0" fillId="26" borderId="5" xfId="0" applyFill="1" applyBorder="1"/>
    <xf numFmtId="0" fontId="0" fillId="26" borderId="0" xfId="0" applyFill="1" applyBorder="1" applyAlignment="1">
      <alignment horizontal="left"/>
    </xf>
    <xf numFmtId="0" fontId="0" fillId="26" borderId="0" xfId="0" applyFill="1" applyBorder="1"/>
    <xf numFmtId="170" fontId="1" fillId="26" borderId="0" xfId="0" applyNumberFormat="1" applyFont="1" applyFill="1" applyBorder="1" applyAlignment="1">
      <alignment vertical="center" wrapText="1"/>
    </xf>
    <xf numFmtId="0" fontId="0" fillId="26" borderId="5" xfId="0" applyFill="1" applyBorder="1" applyAlignment="1">
      <alignment vertical="top"/>
    </xf>
    <xf numFmtId="0" fontId="0" fillId="26" borderId="5" xfId="0" applyFill="1" applyBorder="1" applyAlignment="1">
      <alignment vertical="center"/>
    </xf>
    <xf numFmtId="0" fontId="44" fillId="26" borderId="2" xfId="0" applyFont="1" applyFill="1" applyBorder="1" applyAlignment="1">
      <alignment horizontal="center"/>
    </xf>
    <xf numFmtId="0" fontId="44" fillId="26" borderId="3" xfId="0" applyFont="1" applyFill="1" applyBorder="1" applyAlignment="1">
      <alignment horizontal="center"/>
    </xf>
    <xf numFmtId="0" fontId="43" fillId="26" borderId="3" xfId="0" applyFont="1" applyFill="1" applyBorder="1" applyAlignment="1">
      <alignment horizontal="center" wrapText="1"/>
    </xf>
    <xf numFmtId="0" fontId="43" fillId="26" borderId="4" xfId="0" applyFont="1" applyFill="1" applyBorder="1" applyAlignment="1">
      <alignment horizontal="center" wrapText="1"/>
    </xf>
    <xf numFmtId="0" fontId="43" fillId="26" borderId="5" xfId="0" applyFont="1" applyFill="1" applyBorder="1" applyAlignment="1">
      <alignment vertical="top"/>
    </xf>
    <xf numFmtId="0" fontId="43" fillId="26" borderId="5" xfId="0" applyFont="1" applyFill="1" applyBorder="1"/>
    <xf numFmtId="0" fontId="43" fillId="26" borderId="7" xfId="0" applyFont="1" applyFill="1" applyBorder="1"/>
    <xf numFmtId="0" fontId="43" fillId="26" borderId="8" xfId="0" applyFont="1" applyFill="1" applyBorder="1" applyAlignment="1">
      <alignment horizontal="center" vertical="center"/>
    </xf>
    <xf numFmtId="0" fontId="43" fillId="26" borderId="8" xfId="0" applyFont="1" applyFill="1" applyBorder="1" applyAlignment="1">
      <alignment vertical="center" wrapText="1"/>
    </xf>
    <xf numFmtId="170" fontId="44" fillId="26" borderId="8" xfId="0" applyNumberFormat="1" applyFont="1" applyFill="1" applyBorder="1" applyAlignment="1">
      <alignment horizontal="center" vertical="center" wrapText="1"/>
    </xf>
    <xf numFmtId="170" fontId="44" fillId="26" borderId="9" xfId="0" applyNumberFormat="1" applyFont="1" applyFill="1" applyBorder="1" applyAlignment="1">
      <alignment horizontal="center" vertical="center" wrapText="1"/>
    </xf>
    <xf numFmtId="0" fontId="43" fillId="26" borderId="6" xfId="0" applyFont="1" applyFill="1" applyBorder="1" applyAlignment="1">
      <alignment horizontal="center" vertical="center" wrapText="1"/>
    </xf>
    <xf numFmtId="170" fontId="43" fillId="26" borderId="6" xfId="0" applyNumberFormat="1" applyFont="1" applyFill="1" applyBorder="1" applyAlignment="1">
      <alignment horizontal="center" vertical="center" wrapText="1"/>
    </xf>
    <xf numFmtId="170" fontId="44" fillId="26" borderId="6" xfId="0" applyNumberFormat="1" applyFont="1" applyFill="1" applyBorder="1" applyAlignment="1">
      <alignment horizontal="center" vertical="center" wrapText="1"/>
    </xf>
    <xf numFmtId="0" fontId="0" fillId="26" borderId="3" xfId="0" applyFill="1" applyBorder="1" applyAlignment="1">
      <alignment horizontal="center" wrapText="1"/>
    </xf>
    <xf numFmtId="0" fontId="0" fillId="26" borderId="6" xfId="0" applyFill="1" applyBorder="1"/>
    <xf numFmtId="0" fontId="0" fillId="26" borderId="9" xfId="0" applyFill="1" applyBorder="1"/>
    <xf numFmtId="0" fontId="0" fillId="26" borderId="2" xfId="0" applyFill="1" applyBorder="1" applyAlignment="1">
      <alignment horizontal="center" vertical="top"/>
    </xf>
    <xf numFmtId="0" fontId="0" fillId="26" borderId="3" xfId="0" applyFill="1" applyBorder="1" applyAlignment="1">
      <alignment horizontal="center" vertical="top"/>
    </xf>
    <xf numFmtId="0" fontId="0" fillId="26" borderId="5" xfId="0" applyFill="1" applyBorder="1" applyAlignment="1">
      <alignment horizontal="center" vertical="top"/>
    </xf>
    <xf numFmtId="0" fontId="0" fillId="26" borderId="7" xfId="0" applyFill="1" applyBorder="1" applyAlignment="1">
      <alignment horizontal="center" wrapText="1"/>
    </xf>
    <xf numFmtId="0" fontId="0" fillId="26" borderId="8" xfId="0" applyFill="1" applyBorder="1" applyAlignment="1">
      <alignment horizontal="center" wrapText="1"/>
    </xf>
    <xf numFmtId="0" fontId="0" fillId="15" borderId="0" xfId="0" applyFill="1" applyBorder="1" applyAlignment="1" applyProtection="1">
      <protection locked="0"/>
    </xf>
    <xf numFmtId="0" fontId="0" fillId="15" borderId="0" xfId="0" applyFill="1" applyBorder="1" applyAlignment="1" applyProtection="1">
      <alignment vertical="top"/>
      <protection locked="0"/>
    </xf>
    <xf numFmtId="0" fontId="0" fillId="11" borderId="13" xfId="0" applyFont="1" applyFill="1" applyBorder="1" applyAlignment="1">
      <alignment horizontal="center" vertical="center"/>
    </xf>
    <xf numFmtId="169" fontId="0" fillId="11" borderId="15" xfId="0" applyNumberFormat="1" applyFont="1" applyFill="1" applyBorder="1" applyAlignment="1" applyProtection="1">
      <alignment horizontal="center" vertical="center"/>
      <protection locked="0"/>
    </xf>
    <xf numFmtId="170" fontId="0" fillId="15" borderId="0" xfId="0" applyNumberFormat="1" applyFont="1" applyFill="1" applyBorder="1" applyAlignment="1">
      <alignment vertical="center" wrapText="1"/>
    </xf>
    <xf numFmtId="170" fontId="0" fillId="16" borderId="13" xfId="0" applyNumberFormat="1" applyFont="1" applyFill="1" applyBorder="1" applyAlignment="1">
      <alignment horizontal="center" vertical="center" wrapText="1"/>
    </xf>
    <xf numFmtId="170" fontId="0" fillId="14" borderId="13" xfId="0" applyNumberFormat="1" applyFont="1" applyFill="1" applyBorder="1" applyAlignment="1">
      <alignment horizontal="center" vertical="center" wrapText="1"/>
    </xf>
    <xf numFmtId="0" fontId="5" fillId="2" borderId="0" xfId="0" applyFont="1" applyFill="1"/>
    <xf numFmtId="0" fontId="5" fillId="0" borderId="0" xfId="2" applyNumberFormat="1" applyFont="1" applyAlignment="1">
      <alignment horizontal="right"/>
    </xf>
    <xf numFmtId="0" fontId="0" fillId="0" borderId="0" xfId="0" applyAlignment="1">
      <alignment horizontal="center"/>
    </xf>
    <xf numFmtId="1" fontId="0" fillId="0" borderId="0" xfId="0" applyNumberFormat="1"/>
    <xf numFmtId="171" fontId="5" fillId="0" borderId="0" xfId="0" applyNumberFormat="1" applyFont="1" applyFill="1"/>
    <xf numFmtId="0" fontId="46" fillId="2" borderId="0" xfId="4" applyFill="1"/>
    <xf numFmtId="0" fontId="0" fillId="2" borderId="1" xfId="0" applyFill="1" applyBorder="1" applyAlignment="1">
      <alignment horizontal="left" indent="1"/>
    </xf>
    <xf numFmtId="0" fontId="0" fillId="2" borderId="0" xfId="0" applyFill="1" applyBorder="1" applyAlignment="1">
      <alignment horizontal="center" vertical="center"/>
    </xf>
    <xf numFmtId="0" fontId="0" fillId="2" borderId="0" xfId="0" applyFill="1" applyBorder="1" applyAlignment="1">
      <alignment horizontal="left" vertical="top" wrapText="1"/>
    </xf>
    <xf numFmtId="0" fontId="0" fillId="15" borderId="0" xfId="0" applyFill="1" applyBorder="1" applyAlignment="1">
      <alignment horizontal="left" vertical="top" wrapText="1"/>
    </xf>
    <xf numFmtId="0" fontId="0" fillId="15" borderId="0" xfId="0" applyFill="1" applyBorder="1" applyAlignment="1">
      <alignment horizontal="left" vertical="top"/>
    </xf>
    <xf numFmtId="0" fontId="0" fillId="23" borderId="1" xfId="0" applyFill="1" applyBorder="1" applyAlignment="1">
      <alignment horizontal="center" vertical="center" wrapText="1"/>
    </xf>
    <xf numFmtId="0" fontId="5" fillId="0" borderId="0" xfId="0" applyFont="1" applyAlignment="1">
      <alignment horizontal="center"/>
    </xf>
    <xf numFmtId="0" fontId="5" fillId="0" borderId="8" xfId="0" applyFont="1" applyBorder="1" applyAlignment="1">
      <alignment horizontal="center" vertical="top" wrapText="1"/>
    </xf>
    <xf numFmtId="0" fontId="5" fillId="0" borderId="11" xfId="0" applyFont="1" applyBorder="1" applyAlignment="1">
      <alignment horizontal="center" vertical="top" wrapText="1"/>
    </xf>
    <xf numFmtId="0" fontId="5" fillId="0" borderId="0" xfId="0" applyFont="1" applyAlignment="1">
      <alignment horizontal="center" vertical="top" wrapText="1"/>
    </xf>
    <xf numFmtId="0" fontId="0" fillId="3" borderId="0" xfId="0" applyFont="1" applyFill="1" applyAlignment="1">
      <alignment horizontal="left" vertical="top" wrapText="1"/>
    </xf>
    <xf numFmtId="170" fontId="1" fillId="14" borderId="1" xfId="0" applyNumberFormat="1" applyFont="1" applyFill="1" applyBorder="1" applyAlignment="1">
      <alignment horizontal="center"/>
    </xf>
    <xf numFmtId="9" fontId="0" fillId="7" borderId="1" xfId="3" applyFont="1" applyFill="1" applyBorder="1" applyAlignment="1" applyProtection="1">
      <alignment horizontal="center" vertical="center"/>
      <protection locked="0"/>
    </xf>
    <xf numFmtId="2" fontId="5" fillId="0" borderId="0" xfId="0" applyNumberFormat="1" applyFont="1" applyBorder="1" applyAlignment="1">
      <alignment horizontal="right"/>
    </xf>
    <xf numFmtId="0" fontId="5" fillId="3" borderId="2" xfId="0" applyFont="1" applyFill="1" applyBorder="1"/>
    <xf numFmtId="0" fontId="5" fillId="3" borderId="0" xfId="0" applyFont="1" applyFill="1" applyBorder="1"/>
    <xf numFmtId="174" fontId="0" fillId="7" borderId="1" xfId="2" applyNumberFormat="1" applyFont="1" applyFill="1" applyBorder="1" applyAlignment="1" applyProtection="1">
      <alignment horizontal="center" vertical="center"/>
      <protection locked="0"/>
    </xf>
    <xf numFmtId="0" fontId="5" fillId="0" borderId="8" xfId="0" applyFont="1" applyBorder="1"/>
    <xf numFmtId="0" fontId="5" fillId="0" borderId="0" xfId="0" applyFont="1"/>
    <xf numFmtId="0" fontId="5" fillId="12" borderId="0" xfId="0" applyFont="1" applyFill="1"/>
    <xf numFmtId="0" fontId="5" fillId="0" borderId="0" xfId="0" applyFont="1" applyBorder="1"/>
    <xf numFmtId="1" fontId="5" fillId="0" borderId="0" xfId="0" applyNumberFormat="1" applyFont="1" applyBorder="1"/>
    <xf numFmtId="0" fontId="5" fillId="0" borderId="11" xfId="0" applyFont="1" applyBorder="1"/>
    <xf numFmtId="2" fontId="5" fillId="0" borderId="0" xfId="0" applyNumberFormat="1" applyFont="1" applyBorder="1"/>
    <xf numFmtId="165" fontId="5" fillId="0" borderId="0" xfId="0" applyNumberFormat="1" applyFont="1" applyBorder="1"/>
    <xf numFmtId="0" fontId="5" fillId="4" borderId="1" xfId="0" applyFont="1" applyFill="1" applyBorder="1"/>
    <xf numFmtId="0" fontId="5" fillId="3" borderId="0" xfId="0" applyFont="1" applyFill="1"/>
    <xf numFmtId="0" fontId="5" fillId="3" borderId="0" xfId="0" quotePrefix="1" applyFont="1" applyFill="1"/>
    <xf numFmtId="0" fontId="5" fillId="3" borderId="1" xfId="0" applyFont="1" applyFill="1" applyBorder="1"/>
    <xf numFmtId="0" fontId="5" fillId="0" borderId="0" xfId="0" applyNumberFormat="1" applyFont="1" applyBorder="1"/>
    <xf numFmtId="0" fontId="0" fillId="11" borderId="1" xfId="0" applyFill="1" applyBorder="1" applyAlignment="1">
      <alignment horizontal="center" vertical="center" wrapText="1"/>
    </xf>
    <xf numFmtId="0" fontId="5" fillId="0" borderId="0" xfId="0" applyFont="1" applyBorder="1" applyAlignment="1">
      <alignment horizontal="center" vertical="top" wrapText="1"/>
    </xf>
    <xf numFmtId="0" fontId="5" fillId="0" borderId="5" xfId="0" applyFont="1" applyBorder="1"/>
    <xf numFmtId="0" fontId="5" fillId="0" borderId="6" xfId="0" applyFont="1" applyBorder="1"/>
    <xf numFmtId="0" fontId="5" fillId="0" borderId="11" xfId="0" applyFont="1" applyBorder="1" applyAlignment="1"/>
    <xf numFmtId="169" fontId="0" fillId="7" borderId="1" xfId="0" applyNumberFormat="1" applyFill="1" applyBorder="1" applyAlignment="1" applyProtection="1">
      <alignment horizontal="center" vertical="center"/>
      <protection locked="0"/>
    </xf>
    <xf numFmtId="0" fontId="0" fillId="15" borderId="0" xfId="0" applyFill="1" applyBorder="1" applyAlignment="1">
      <alignment horizontal="center" wrapText="1"/>
    </xf>
    <xf numFmtId="173" fontId="0" fillId="7" borderId="1" xfId="2" applyNumberFormat="1" applyFont="1" applyFill="1" applyBorder="1" applyAlignment="1" applyProtection="1">
      <alignment horizontal="center" vertical="center"/>
      <protection locked="0"/>
    </xf>
    <xf numFmtId="0" fontId="0" fillId="15" borderId="0" xfId="0" applyFill="1" applyBorder="1" applyAlignment="1">
      <alignment horizontal="center" vertical="center" wrapText="1"/>
    </xf>
    <xf numFmtId="0" fontId="0" fillId="15" borderId="0" xfId="0" applyFill="1" applyBorder="1" applyAlignment="1">
      <alignment horizontal="center" vertical="center"/>
    </xf>
    <xf numFmtId="0" fontId="0" fillId="23" borderId="1" xfId="0" applyFill="1" applyBorder="1" applyAlignment="1">
      <alignment horizontal="center" vertical="center" wrapText="1"/>
    </xf>
    <xf numFmtId="0" fontId="0" fillId="11" borderId="10" xfId="0" applyFill="1" applyBorder="1" applyAlignment="1">
      <alignment horizontal="center" vertical="center" wrapText="1"/>
    </xf>
    <xf numFmtId="0" fontId="0" fillId="22" borderId="10" xfId="0" applyFill="1" applyBorder="1" applyAlignment="1">
      <alignment horizontal="center" vertical="center" wrapText="1"/>
    </xf>
    <xf numFmtId="0" fontId="0" fillId="26" borderId="5" xfId="0" applyFill="1" applyBorder="1"/>
    <xf numFmtId="0" fontId="0" fillId="26" borderId="6" xfId="0" applyFill="1" applyBorder="1"/>
    <xf numFmtId="168" fontId="0" fillId="7" borderId="1" xfId="2" applyNumberFormat="1" applyFont="1" applyFill="1" applyBorder="1" applyAlignment="1" applyProtection="1">
      <alignment horizontal="center" vertical="center"/>
      <protection locked="0"/>
    </xf>
    <xf numFmtId="168" fontId="0" fillId="7" borderId="14" xfId="2" applyNumberFormat="1" applyFont="1" applyFill="1" applyBorder="1" applyAlignment="1" applyProtection="1">
      <alignment horizontal="center" vertical="center"/>
      <protection locked="0"/>
    </xf>
    <xf numFmtId="168" fontId="1" fillId="23" borderId="14" xfId="0" applyNumberFormat="1" applyFont="1" applyFill="1" applyBorder="1" applyAlignment="1">
      <alignment horizontal="center" vertical="center"/>
    </xf>
    <xf numFmtId="168" fontId="0" fillId="7" borderId="2" xfId="2" applyNumberFormat="1" applyFont="1" applyFill="1" applyBorder="1" applyAlignment="1" applyProtection="1">
      <alignment horizontal="center" vertical="top"/>
      <protection locked="0"/>
    </xf>
    <xf numFmtId="168" fontId="0" fillId="7" borderId="14" xfId="2" applyNumberFormat="1" applyFont="1" applyFill="1" applyBorder="1" applyAlignment="1" applyProtection="1">
      <alignment horizontal="center" vertical="top"/>
      <protection locked="0"/>
    </xf>
    <xf numFmtId="168" fontId="1" fillId="11" borderId="14" xfId="0" applyNumberFormat="1" applyFont="1" applyFill="1" applyBorder="1" applyAlignment="1">
      <alignment horizontal="center" vertical="center"/>
    </xf>
    <xf numFmtId="168" fontId="1" fillId="11" borderId="14" xfId="0" applyNumberFormat="1" applyFont="1" applyFill="1" applyBorder="1" applyAlignment="1" applyProtection="1">
      <alignment horizontal="center" vertical="center"/>
    </xf>
    <xf numFmtId="168" fontId="0" fillId="23" borderId="1" xfId="2" applyNumberFormat="1" applyFont="1" applyFill="1" applyBorder="1" applyAlignment="1">
      <alignment horizontal="center" vertical="center"/>
    </xf>
    <xf numFmtId="0" fontId="0" fillId="27" borderId="16" xfId="0" applyFill="1" applyBorder="1"/>
    <xf numFmtId="0" fontId="0" fillId="27" borderId="20" xfId="0" applyFill="1" applyBorder="1"/>
    <xf numFmtId="0" fontId="0" fillId="27" borderId="18" xfId="0" applyFill="1" applyBorder="1"/>
    <xf numFmtId="0" fontId="0" fillId="27" borderId="21" xfId="0" applyFill="1" applyBorder="1"/>
    <xf numFmtId="0" fontId="47" fillId="26" borderId="2" xfId="0" applyFont="1" applyFill="1" applyBorder="1"/>
    <xf numFmtId="0" fontId="48" fillId="26" borderId="3" xfId="0" applyFont="1" applyFill="1" applyBorder="1"/>
    <xf numFmtId="0" fontId="48" fillId="26" borderId="4" xfId="0" applyFont="1" applyFill="1" applyBorder="1"/>
    <xf numFmtId="0" fontId="0" fillId="26" borderId="6" xfId="0" applyFill="1" applyBorder="1" applyAlignment="1" applyProtection="1">
      <protection locked="0"/>
    </xf>
    <xf numFmtId="0" fontId="0" fillId="26" borderId="6" xfId="0" applyFill="1" applyBorder="1" applyAlignment="1" applyProtection="1">
      <alignment vertical="top"/>
      <protection locked="0"/>
    </xf>
    <xf numFmtId="0" fontId="0" fillId="26" borderId="9" xfId="0" applyFill="1" applyBorder="1" applyAlignment="1" applyProtection="1">
      <alignment horizontal="left"/>
      <protection locked="0"/>
    </xf>
    <xf numFmtId="0" fontId="0" fillId="26" borderId="7" xfId="0" applyFill="1" applyBorder="1"/>
    <xf numFmtId="0" fontId="0" fillId="26" borderId="8" xfId="0" applyFill="1" applyBorder="1"/>
    <xf numFmtId="0" fontId="0" fillId="26" borderId="8" xfId="0" applyFill="1" applyBorder="1" applyAlignment="1" applyProtection="1">
      <alignment horizontal="left"/>
      <protection locked="0"/>
    </xf>
    <xf numFmtId="0" fontId="0" fillId="26" borderId="2" xfId="0" applyFill="1" applyBorder="1"/>
    <xf numFmtId="0" fontId="0" fillId="26" borderId="3" xfId="0" applyFill="1" applyBorder="1"/>
    <xf numFmtId="0" fontId="0" fillId="26" borderId="3" xfId="0" applyFill="1" applyBorder="1" applyAlignment="1" applyProtection="1">
      <alignment horizontal="left"/>
      <protection locked="0"/>
    </xf>
    <xf numFmtId="0" fontId="0" fillId="26" borderId="4" xfId="0" applyFill="1" applyBorder="1" applyAlignment="1" applyProtection="1">
      <alignment horizontal="left"/>
      <protection locked="0"/>
    </xf>
    <xf numFmtId="0" fontId="0" fillId="26" borderId="9" xfId="0" applyFill="1" applyBorder="1" applyAlignment="1">
      <alignment horizontal="right"/>
    </xf>
    <xf numFmtId="0" fontId="0" fillId="26" borderId="6" xfId="0" applyFill="1" applyBorder="1" applyAlignment="1">
      <alignment horizontal="right"/>
    </xf>
    <xf numFmtId="0" fontId="48" fillId="26" borderId="11" xfId="0" applyFont="1" applyFill="1" applyBorder="1" applyAlignment="1">
      <alignment horizontal="right"/>
    </xf>
    <xf numFmtId="0" fontId="0" fillId="26" borderId="0" xfId="0" applyFill="1"/>
    <xf numFmtId="168" fontId="0" fillId="15" borderId="0" xfId="2" applyNumberFormat="1" applyFont="1" applyFill="1" applyBorder="1" applyAlignment="1" applyProtection="1">
      <alignment horizontal="center" vertical="center"/>
      <protection locked="0"/>
    </xf>
    <xf numFmtId="168" fontId="1" fillId="15" borderId="0" xfId="0" applyNumberFormat="1" applyFont="1" applyFill="1" applyBorder="1" applyAlignment="1">
      <alignment horizontal="center" vertical="center"/>
    </xf>
    <xf numFmtId="0" fontId="0" fillId="23" borderId="1" xfId="0" applyFill="1" applyBorder="1" applyAlignment="1" applyProtection="1">
      <alignment horizontal="center" vertical="center" wrapText="1"/>
      <protection locked="0"/>
    </xf>
    <xf numFmtId="164" fontId="0" fillId="7" borderId="1" xfId="2" applyFont="1" applyFill="1" applyBorder="1" applyAlignment="1" applyProtection="1">
      <alignment horizontal="center" vertical="center"/>
      <protection locked="0"/>
    </xf>
    <xf numFmtId="168" fontId="1" fillId="23" borderId="14" xfId="0" applyNumberFormat="1" applyFont="1" applyFill="1" applyBorder="1" applyAlignment="1">
      <alignment horizontal="center" vertical="center" wrapText="1"/>
    </xf>
    <xf numFmtId="0" fontId="0" fillId="23" borderId="13" xfId="0" applyFont="1" applyFill="1" applyBorder="1" applyAlignment="1">
      <alignment horizontal="center" vertical="center" wrapText="1"/>
    </xf>
    <xf numFmtId="0" fontId="1" fillId="28" borderId="2" xfId="0" applyFont="1" applyFill="1" applyBorder="1" applyAlignment="1"/>
    <xf numFmtId="0" fontId="1" fillId="28" borderId="3" xfId="0" applyFont="1" applyFill="1" applyBorder="1" applyAlignment="1"/>
    <xf numFmtId="0" fontId="0" fillId="28" borderId="3" xfId="0" applyFill="1" applyBorder="1" applyAlignment="1">
      <alignment horizontal="center" wrapText="1"/>
    </xf>
    <xf numFmtId="0" fontId="0" fillId="28" borderId="4" xfId="0" applyFill="1" applyBorder="1" applyAlignment="1">
      <alignment horizontal="center" wrapText="1"/>
    </xf>
    <xf numFmtId="0" fontId="0" fillId="28" borderId="6" xfId="0" applyFill="1" applyBorder="1" applyAlignment="1">
      <alignment horizontal="center" wrapText="1"/>
    </xf>
    <xf numFmtId="0" fontId="0" fillId="28" borderId="5" xfId="0" applyFill="1" applyBorder="1" applyAlignment="1">
      <alignment vertical="top"/>
    </xf>
    <xf numFmtId="0" fontId="0" fillId="28" borderId="5" xfId="0" applyFill="1" applyBorder="1"/>
    <xf numFmtId="0" fontId="0" fillId="28" borderId="2" xfId="0" applyFill="1" applyBorder="1"/>
    <xf numFmtId="0" fontId="0" fillId="28" borderId="3" xfId="0" applyFill="1" applyBorder="1"/>
    <xf numFmtId="9" fontId="1" fillId="27" borderId="3" xfId="3" applyFont="1" applyFill="1" applyBorder="1" applyAlignment="1" applyProtection="1">
      <alignment horizontal="center" vertical="center"/>
    </xf>
    <xf numFmtId="169" fontId="0" fillId="27" borderId="0" xfId="0" applyNumberFormat="1" applyFont="1" applyFill="1" applyBorder="1" applyAlignment="1" applyProtection="1">
      <alignment horizontal="center" vertical="center"/>
      <protection locked="0"/>
    </xf>
    <xf numFmtId="0" fontId="0" fillId="28" borderId="11" xfId="0" applyFill="1" applyBorder="1"/>
    <xf numFmtId="0" fontId="0" fillId="28" borderId="11" xfId="0" applyFill="1" applyBorder="1" applyAlignment="1">
      <alignment horizontal="center" wrapText="1"/>
    </xf>
    <xf numFmtId="0" fontId="0" fillId="28" borderId="6" xfId="0" applyFill="1" applyBorder="1" applyAlignment="1">
      <alignment horizontal="center" vertical="center" wrapText="1"/>
    </xf>
    <xf numFmtId="170" fontId="0" fillId="28" borderId="6" xfId="0" applyNumberFormat="1" applyFill="1" applyBorder="1" applyAlignment="1">
      <alignment horizontal="center" wrapText="1"/>
    </xf>
    <xf numFmtId="170" fontId="1" fillId="28" borderId="6" xfId="0" applyNumberFormat="1" applyFont="1" applyFill="1" applyBorder="1" applyAlignment="1">
      <alignment horizontal="center" vertical="center" wrapText="1"/>
    </xf>
    <xf numFmtId="0" fontId="0" fillId="28" borderId="2" xfId="0" applyFill="1" applyBorder="1" applyAlignment="1"/>
    <xf numFmtId="0" fontId="0" fillId="28" borderId="3" xfId="0" applyFill="1" applyBorder="1" applyAlignment="1"/>
    <xf numFmtId="0" fontId="0" fillId="28" borderId="11" xfId="0" applyFill="1" applyBorder="1" applyAlignment="1"/>
    <xf numFmtId="0" fontId="0" fillId="6" borderId="2" xfId="0" applyFill="1" applyBorder="1"/>
    <xf numFmtId="0" fontId="0" fillId="6" borderId="3" xfId="0" applyFill="1" applyBorder="1"/>
    <xf numFmtId="0" fontId="0" fillId="6" borderId="4" xfId="0" applyFill="1" applyBorder="1"/>
    <xf numFmtId="0" fontId="0" fillId="6" borderId="5" xfId="0" applyFill="1" applyBorder="1" applyAlignment="1">
      <alignment vertical="center" wrapText="1"/>
    </xf>
    <xf numFmtId="0" fontId="0" fillId="6" borderId="5" xfId="0" applyFill="1" applyBorder="1" applyAlignment="1">
      <alignment wrapText="1"/>
    </xf>
    <xf numFmtId="0" fontId="0" fillId="6" borderId="7" xfId="0" applyFill="1" applyBorder="1" applyAlignment="1">
      <alignment horizontal="center"/>
    </xf>
    <xf numFmtId="0" fontId="0" fillId="6" borderId="8" xfId="0" applyFill="1" applyBorder="1" applyAlignment="1">
      <alignment horizontal="center"/>
    </xf>
    <xf numFmtId="0" fontId="0" fillId="6" borderId="9" xfId="0" applyFill="1" applyBorder="1" applyAlignment="1">
      <alignment horizontal="center"/>
    </xf>
    <xf numFmtId="0" fontId="0" fillId="6" borderId="6" xfId="0" applyFill="1" applyBorder="1" applyAlignment="1">
      <alignment vertical="center" wrapText="1"/>
    </xf>
    <xf numFmtId="0" fontId="0" fillId="6" borderId="6" xfId="0" applyFill="1" applyBorder="1" applyAlignment="1"/>
    <xf numFmtId="168" fontId="0" fillId="22" borderId="1" xfId="2" applyNumberFormat="1" applyFont="1" applyFill="1" applyBorder="1" applyAlignment="1" applyProtection="1">
      <alignment horizontal="center" vertical="center"/>
    </xf>
    <xf numFmtId="168" fontId="1" fillId="22" borderId="14" xfId="0" applyNumberFormat="1" applyFont="1" applyFill="1" applyBorder="1" applyAlignment="1">
      <alignment horizontal="center" vertical="center"/>
    </xf>
    <xf numFmtId="0" fontId="0" fillId="22" borderId="13" xfId="0" applyFill="1" applyBorder="1" applyAlignment="1">
      <alignment horizontal="center" vertical="center"/>
    </xf>
    <xf numFmtId="174" fontId="0" fillId="7" borderId="13" xfId="2" applyNumberFormat="1" applyFont="1" applyFill="1" applyBorder="1" applyAlignment="1" applyProtection="1">
      <alignment horizontal="center" vertical="center"/>
      <protection locked="0"/>
    </xf>
    <xf numFmtId="164" fontId="0" fillId="7" borderId="13" xfId="2" applyFont="1" applyFill="1" applyBorder="1" applyAlignment="1" applyProtection="1">
      <alignment horizontal="center" vertical="center"/>
      <protection locked="0"/>
    </xf>
    <xf numFmtId="0" fontId="0" fillId="11" borderId="13" xfId="0" applyFill="1" applyBorder="1" applyAlignment="1">
      <alignment horizontal="center" vertical="center"/>
    </xf>
    <xf numFmtId="0" fontId="16" fillId="7" borderId="10" xfId="0" applyFont="1" applyFill="1" applyBorder="1" applyAlignment="1" applyProtection="1">
      <alignment horizontal="center" vertical="center"/>
      <protection locked="0"/>
    </xf>
    <xf numFmtId="0" fontId="8" fillId="0" borderId="11" xfId="0" applyFont="1" applyBorder="1"/>
    <xf numFmtId="0" fontId="49" fillId="27" borderId="8" xfId="0" applyFont="1" applyFill="1" applyBorder="1" applyAlignment="1">
      <alignment horizontal="center"/>
    </xf>
    <xf numFmtId="0" fontId="49" fillId="27" borderId="1" xfId="0" applyFont="1" applyFill="1" applyBorder="1" applyAlignment="1">
      <alignment horizontal="center"/>
    </xf>
    <xf numFmtId="0" fontId="0" fillId="28" borderId="6" xfId="0" applyFill="1" applyBorder="1"/>
    <xf numFmtId="170" fontId="1" fillId="29" borderId="1" xfId="0" applyNumberFormat="1" applyFont="1" applyFill="1" applyBorder="1" applyAlignment="1">
      <alignment horizontal="center"/>
    </xf>
    <xf numFmtId="168" fontId="1" fillId="29" borderId="1" xfId="0" applyNumberFormat="1" applyFont="1" applyFill="1" applyBorder="1" applyAlignment="1">
      <alignment horizontal="center"/>
    </xf>
    <xf numFmtId="0" fontId="0" fillId="29" borderId="13" xfId="0" applyFont="1" applyFill="1" applyBorder="1" applyAlignment="1">
      <alignment horizontal="center"/>
    </xf>
    <xf numFmtId="168" fontId="0" fillId="15" borderId="0" xfId="2" applyNumberFormat="1" applyFont="1" applyFill="1" applyBorder="1" applyAlignment="1">
      <alignment vertical="center" wrapText="1"/>
    </xf>
    <xf numFmtId="169" fontId="1" fillId="15" borderId="0" xfId="0" applyNumberFormat="1" applyFont="1" applyFill="1" applyBorder="1" applyAlignment="1">
      <alignment vertical="center" wrapText="1"/>
    </xf>
    <xf numFmtId="3" fontId="0" fillId="0" borderId="14" xfId="0" applyNumberFormat="1" applyFill="1" applyBorder="1"/>
    <xf numFmtId="3" fontId="50" fillId="0" borderId="25" xfId="0" applyNumberFormat="1" applyFont="1" applyFill="1" applyBorder="1"/>
    <xf numFmtId="0" fontId="0" fillId="26" borderId="4" xfId="0" applyFill="1" applyBorder="1"/>
    <xf numFmtId="0" fontId="1" fillId="26" borderId="6" xfId="0" applyFont="1" applyFill="1" applyBorder="1"/>
    <xf numFmtId="0" fontId="0" fillId="26" borderId="7" xfId="0" applyFont="1" applyFill="1" applyBorder="1"/>
    <xf numFmtId="0" fontId="0" fillId="26" borderId="5" xfId="0" applyFont="1" applyFill="1" applyBorder="1" applyAlignment="1">
      <alignment vertical="center"/>
    </xf>
    <xf numFmtId="0" fontId="0" fillId="26" borderId="5" xfId="0" applyFont="1" applyFill="1" applyBorder="1"/>
    <xf numFmtId="170" fontId="0" fillId="7" borderId="13" xfId="0" applyNumberFormat="1" applyFont="1" applyFill="1" applyBorder="1" applyAlignment="1">
      <alignment horizontal="center" vertical="center" wrapText="1"/>
    </xf>
    <xf numFmtId="168" fontId="1" fillId="7" borderId="1" xfId="0" applyNumberFormat="1" applyFont="1" applyFill="1" applyBorder="1"/>
    <xf numFmtId="3" fontId="1" fillId="7" borderId="1" xfId="0" applyNumberFormat="1" applyFont="1" applyFill="1" applyBorder="1"/>
    <xf numFmtId="169" fontId="1" fillId="7" borderId="1" xfId="0" applyNumberFormat="1" applyFont="1" applyFill="1" applyBorder="1"/>
    <xf numFmtId="0" fontId="0" fillId="4" borderId="0" xfId="0" applyFill="1" applyAlignment="1">
      <alignment horizontal="right"/>
    </xf>
    <xf numFmtId="0" fontId="10" fillId="7" borderId="1" xfId="0" applyFont="1" applyFill="1" applyBorder="1" applyProtection="1">
      <protection locked="0"/>
    </xf>
    <xf numFmtId="0" fontId="7" fillId="4" borderId="1" xfId="0" applyFont="1" applyFill="1" applyBorder="1" applyProtection="1">
      <protection locked="0"/>
    </xf>
    <xf numFmtId="0" fontId="10" fillId="7" borderId="10" xfId="0" applyFont="1" applyFill="1" applyBorder="1" applyProtection="1">
      <protection locked="0"/>
    </xf>
    <xf numFmtId="0" fontId="12" fillId="2" borderId="14"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xf>
    <xf numFmtId="0" fontId="12" fillId="2" borderId="13" xfId="0" applyFont="1" applyFill="1" applyBorder="1" applyAlignment="1">
      <alignment horizontal="center" vertical="center"/>
    </xf>
    <xf numFmtId="3" fontId="2" fillId="2" borderId="14" xfId="0" applyNumberFormat="1" applyFont="1" applyFill="1" applyBorder="1" applyAlignment="1">
      <alignment horizontal="center" vertical="center"/>
    </xf>
    <xf numFmtId="3" fontId="2" fillId="2" borderId="15" xfId="0" applyNumberFormat="1" applyFont="1" applyFill="1" applyBorder="1" applyAlignment="1">
      <alignment horizontal="center" vertical="center"/>
    </xf>
    <xf numFmtId="0" fontId="0" fillId="2" borderId="1" xfId="0" applyFill="1" applyBorder="1" applyAlignment="1">
      <alignment horizontal="left" indent="1"/>
    </xf>
    <xf numFmtId="169" fontId="0" fillId="2" borderId="10" xfId="0" applyNumberFormat="1" applyFill="1" applyBorder="1" applyAlignment="1">
      <alignment horizontal="center"/>
    </xf>
    <xf numFmtId="169" fontId="0" fillId="2" borderId="11" xfId="0" applyNumberFormat="1" applyFill="1" applyBorder="1" applyAlignment="1">
      <alignment horizontal="center"/>
    </xf>
    <xf numFmtId="169" fontId="0" fillId="2" borderId="12" xfId="0" applyNumberFormat="1" applyFill="1" applyBorder="1" applyAlignment="1">
      <alignment horizontal="center"/>
    </xf>
    <xf numFmtId="0" fontId="1" fillId="2" borderId="14"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0" xfId="0" applyFill="1" applyBorder="1" applyAlignment="1">
      <alignment horizontal="left" vertical="top" wrapText="1"/>
    </xf>
    <xf numFmtId="0" fontId="1" fillId="2" borderId="1" xfId="0" applyFont="1" applyFill="1" applyBorder="1" applyAlignment="1">
      <alignment horizontal="left" vertical="center" wrapText="1" inden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2" borderId="2" xfId="0" applyFont="1" applyFill="1" applyBorder="1" applyAlignment="1">
      <alignment horizontal="left" vertical="center" indent="2"/>
    </xf>
    <xf numFmtId="0" fontId="2" fillId="2" borderId="3" xfId="0" applyFont="1" applyFill="1" applyBorder="1" applyAlignment="1">
      <alignment horizontal="left" vertical="center" indent="2"/>
    </xf>
    <xf numFmtId="0" fontId="2" fillId="2" borderId="4" xfId="0" applyFont="1" applyFill="1" applyBorder="1" applyAlignment="1">
      <alignment horizontal="left" vertical="center" indent="2"/>
    </xf>
    <xf numFmtId="0" fontId="2" fillId="2" borderId="5" xfId="0" applyFont="1" applyFill="1" applyBorder="1" applyAlignment="1">
      <alignment horizontal="left" vertical="center" indent="2"/>
    </xf>
    <xf numFmtId="0" fontId="2" fillId="2" borderId="0" xfId="0" applyFont="1" applyFill="1" applyBorder="1" applyAlignment="1">
      <alignment horizontal="left" vertical="center" indent="2"/>
    </xf>
    <xf numFmtId="0" fontId="2" fillId="2" borderId="6" xfId="0" applyFont="1" applyFill="1" applyBorder="1" applyAlignment="1">
      <alignment horizontal="left" vertical="center" indent="2"/>
    </xf>
    <xf numFmtId="0" fontId="2" fillId="2" borderId="7" xfId="0" applyFont="1" applyFill="1" applyBorder="1" applyAlignment="1">
      <alignment horizontal="left" vertical="center" indent="2"/>
    </xf>
    <xf numFmtId="0" fontId="2" fillId="2" borderId="8" xfId="0" applyFont="1" applyFill="1" applyBorder="1" applyAlignment="1">
      <alignment horizontal="left" vertical="center" indent="2"/>
    </xf>
    <xf numFmtId="0" fontId="2" fillId="2" borderId="9" xfId="0" applyFont="1" applyFill="1" applyBorder="1" applyAlignment="1">
      <alignment horizontal="left" vertical="center" indent="2"/>
    </xf>
    <xf numFmtId="173" fontId="2" fillId="2" borderId="14" xfId="2" applyNumberFormat="1" applyFont="1" applyFill="1" applyBorder="1" applyAlignment="1">
      <alignment horizontal="center" vertical="center"/>
    </xf>
    <xf numFmtId="173" fontId="2" fillId="2" borderId="15" xfId="2" applyNumberFormat="1" applyFont="1" applyFill="1" applyBorder="1" applyAlignment="1">
      <alignment horizontal="center" vertical="center"/>
    </xf>
    <xf numFmtId="4" fontId="51" fillId="29" borderId="26" xfId="0" applyNumberFormat="1" applyFont="1" applyFill="1" applyBorder="1" applyAlignment="1">
      <alignment horizontal="center" vertical="center"/>
    </xf>
    <xf numFmtId="4" fontId="51" fillId="29" borderId="27" xfId="0" applyNumberFormat="1" applyFont="1" applyFill="1" applyBorder="1" applyAlignment="1">
      <alignment horizontal="center" vertical="center"/>
    </xf>
    <xf numFmtId="170" fontId="1" fillId="16" borderId="2" xfId="0" applyNumberFormat="1" applyFont="1" applyFill="1" applyBorder="1" applyAlignment="1">
      <alignment horizontal="center" vertical="center" wrapText="1"/>
    </xf>
    <xf numFmtId="170" fontId="1" fillId="16" borderId="4" xfId="0" applyNumberFormat="1" applyFont="1" applyFill="1" applyBorder="1" applyAlignment="1">
      <alignment horizontal="center" vertical="center" wrapText="1"/>
    </xf>
    <xf numFmtId="170" fontId="0" fillId="16" borderId="10" xfId="0" applyNumberFormat="1" applyFill="1" applyBorder="1" applyAlignment="1">
      <alignment horizontal="center" wrapText="1"/>
    </xf>
    <xf numFmtId="170" fontId="0" fillId="16" borderId="12" xfId="0" applyNumberFormat="1" applyFill="1" applyBorder="1" applyAlignment="1">
      <alignment horizontal="center" wrapText="1"/>
    </xf>
    <xf numFmtId="0" fontId="12" fillId="29" borderId="14" xfId="0" applyFont="1" applyFill="1" applyBorder="1" applyAlignment="1">
      <alignment horizontal="center" vertical="center" wrapText="1"/>
    </xf>
    <xf numFmtId="0" fontId="12" fillId="29" borderId="13" xfId="0" applyFont="1" applyFill="1" applyBorder="1" applyAlignment="1">
      <alignment horizontal="center" vertical="center" wrapText="1"/>
    </xf>
    <xf numFmtId="170" fontId="0" fillId="14" borderId="0" xfId="0" applyNumberFormat="1" applyFont="1" applyFill="1" applyBorder="1" applyAlignment="1">
      <alignment horizontal="center" vertical="center" wrapText="1"/>
    </xf>
    <xf numFmtId="170" fontId="0" fillId="14" borderId="6" xfId="0" applyNumberFormat="1" applyFont="1" applyFill="1" applyBorder="1" applyAlignment="1">
      <alignment horizontal="center" vertical="center" wrapText="1"/>
    </xf>
    <xf numFmtId="170" fontId="0" fillId="16" borderId="5" xfId="0" applyNumberFormat="1" applyFont="1" applyFill="1" applyBorder="1" applyAlignment="1">
      <alignment horizontal="center" vertical="center" wrapText="1"/>
    </xf>
    <xf numFmtId="170" fontId="0" fillId="16" borderId="6" xfId="0" applyNumberFormat="1" applyFont="1" applyFill="1" applyBorder="1" applyAlignment="1">
      <alignment horizontal="center" vertical="center" wrapText="1"/>
    </xf>
    <xf numFmtId="170" fontId="0" fillId="16" borderId="0" xfId="0" applyNumberFormat="1" applyFont="1" applyFill="1" applyBorder="1" applyAlignment="1">
      <alignment horizontal="center" vertical="center" wrapText="1"/>
    </xf>
    <xf numFmtId="0" fontId="12" fillId="7" borderId="1" xfId="0" applyFont="1" applyFill="1" applyBorder="1" applyAlignment="1">
      <alignment horizontal="center" vertical="top" wrapText="1"/>
    </xf>
    <xf numFmtId="0" fontId="52" fillId="7" borderId="1" xfId="0" applyFont="1" applyFill="1" applyBorder="1" applyAlignment="1">
      <alignment horizontal="center" vertical="top"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4" fontId="51" fillId="7" borderId="26" xfId="0" applyNumberFormat="1" applyFont="1" applyFill="1" applyBorder="1" applyAlignment="1">
      <alignment horizontal="center" vertical="center"/>
    </xf>
    <xf numFmtId="4" fontId="51" fillId="7" borderId="27" xfId="0" applyNumberFormat="1" applyFont="1" applyFill="1" applyBorder="1" applyAlignment="1">
      <alignment horizontal="center" vertical="center"/>
    </xf>
    <xf numFmtId="0" fontId="0" fillId="7" borderId="10" xfId="0" applyFill="1" applyBorder="1" applyAlignment="1" applyProtection="1">
      <alignment horizontal="center" vertical="center"/>
      <protection locked="0"/>
    </xf>
    <xf numFmtId="0" fontId="0" fillId="7" borderId="11" xfId="0" applyFill="1" applyBorder="1" applyAlignment="1" applyProtection="1">
      <alignment horizontal="center" vertical="center"/>
      <protection locked="0"/>
    </xf>
    <xf numFmtId="169" fontId="0" fillId="23" borderId="1" xfId="0" applyNumberFormat="1" applyFill="1" applyBorder="1" applyAlignment="1">
      <alignment horizontal="center" vertical="center"/>
    </xf>
    <xf numFmtId="0" fontId="0" fillId="14" borderId="11" xfId="0" applyFill="1" applyBorder="1" applyAlignment="1">
      <alignment horizontal="center" vertical="center" wrapText="1"/>
    </xf>
    <xf numFmtId="0" fontId="0" fillId="14" borderId="12" xfId="0" applyFill="1" applyBorder="1" applyAlignment="1">
      <alignment horizontal="center" vertical="center" wrapText="1"/>
    </xf>
    <xf numFmtId="170" fontId="1" fillId="14" borderId="3" xfId="0" applyNumberFormat="1" applyFont="1" applyFill="1" applyBorder="1" applyAlignment="1">
      <alignment horizontal="center" vertical="center" wrapText="1"/>
    </xf>
    <xf numFmtId="170" fontId="1" fillId="14" borderId="4" xfId="0" applyNumberFormat="1" applyFont="1" applyFill="1" applyBorder="1" applyAlignment="1">
      <alignment horizontal="center" vertical="center" wrapText="1"/>
    </xf>
    <xf numFmtId="0" fontId="0" fillId="7" borderId="10" xfId="0" applyFill="1" applyBorder="1" applyAlignment="1" applyProtection="1">
      <alignment horizontal="left"/>
      <protection locked="0"/>
    </xf>
    <xf numFmtId="0" fontId="0" fillId="7" borderId="11" xfId="0" applyFill="1" applyBorder="1" applyAlignment="1" applyProtection="1">
      <alignment horizontal="left"/>
      <protection locked="0"/>
    </xf>
    <xf numFmtId="0" fontId="0" fillId="7" borderId="12" xfId="0" applyFill="1" applyBorder="1" applyAlignment="1" applyProtection="1">
      <alignment horizontal="left"/>
      <protection locked="0"/>
    </xf>
    <xf numFmtId="0" fontId="0" fillId="17" borderId="10" xfId="0" applyFill="1" applyBorder="1" applyAlignment="1">
      <alignment horizontal="left" vertical="center" indent="1"/>
    </xf>
    <xf numFmtId="0" fontId="0" fillId="17" borderId="11" xfId="0" applyFill="1" applyBorder="1" applyAlignment="1">
      <alignment horizontal="left" vertical="center" indent="1"/>
    </xf>
    <xf numFmtId="0" fontId="0" fillId="17" borderId="12" xfId="0" applyFill="1" applyBorder="1" applyAlignment="1">
      <alignment horizontal="left" vertical="center" indent="1"/>
    </xf>
    <xf numFmtId="0" fontId="0" fillId="7" borderId="10" xfId="0" applyFill="1" applyBorder="1" applyAlignment="1">
      <alignment horizontal="center" vertical="center" wrapText="1"/>
    </xf>
    <xf numFmtId="0" fontId="0" fillId="7" borderId="11" xfId="0" applyFill="1" applyBorder="1" applyAlignment="1">
      <alignment horizontal="center" vertical="center" wrapText="1"/>
    </xf>
    <xf numFmtId="170" fontId="0" fillId="25" borderId="5" xfId="0" applyNumberFormat="1" applyFont="1" applyFill="1" applyBorder="1" applyAlignment="1">
      <alignment horizontal="center" vertical="center" wrapText="1"/>
    </xf>
    <xf numFmtId="170" fontId="0" fillId="25" borderId="6" xfId="0" applyNumberFormat="1" applyFont="1" applyFill="1" applyBorder="1" applyAlignment="1">
      <alignment horizontal="center" vertical="center" wrapText="1"/>
    </xf>
    <xf numFmtId="0" fontId="12" fillId="16" borderId="14" xfId="0" applyFont="1" applyFill="1" applyBorder="1" applyAlignment="1">
      <alignment horizontal="center" vertical="center" wrapText="1"/>
    </xf>
    <xf numFmtId="0" fontId="12" fillId="16" borderId="13" xfId="0" applyFont="1" applyFill="1" applyBorder="1" applyAlignment="1">
      <alignment horizontal="center" vertical="center" wrapText="1"/>
    </xf>
    <xf numFmtId="3" fontId="2" fillId="16" borderId="14" xfId="0" applyNumberFormat="1" applyFont="1" applyFill="1" applyBorder="1" applyAlignment="1">
      <alignment horizontal="center" vertical="center"/>
    </xf>
    <xf numFmtId="3" fontId="2" fillId="16" borderId="15" xfId="0" applyNumberFormat="1" applyFont="1" applyFill="1" applyBorder="1" applyAlignment="1">
      <alignment horizontal="center" vertical="center"/>
    </xf>
    <xf numFmtId="169" fontId="1" fillId="16" borderId="2" xfId="0" applyNumberFormat="1" applyFont="1" applyFill="1" applyBorder="1" applyAlignment="1">
      <alignment horizontal="center" vertical="center" wrapText="1"/>
    </xf>
    <xf numFmtId="169" fontId="1" fillId="16" borderId="3" xfId="0" applyNumberFormat="1" applyFont="1" applyFill="1" applyBorder="1" applyAlignment="1">
      <alignment horizontal="center" vertical="center" wrapText="1"/>
    </xf>
    <xf numFmtId="0" fontId="0" fillId="0" borderId="0" xfId="0" applyAlignment="1">
      <alignment horizontal="center"/>
    </xf>
    <xf numFmtId="0" fontId="0" fillId="25" borderId="1" xfId="0" applyFill="1" applyBorder="1" applyAlignment="1">
      <alignment horizontal="center" vertical="center" wrapText="1"/>
    </xf>
    <xf numFmtId="168" fontId="0" fillId="25" borderId="1" xfId="2" applyNumberFormat="1" applyFont="1" applyFill="1" applyBorder="1" applyAlignment="1">
      <alignment horizontal="center" vertical="center" wrapText="1"/>
    </xf>
    <xf numFmtId="168" fontId="0" fillId="25" borderId="14" xfId="2" applyNumberFormat="1" applyFont="1" applyFill="1" applyBorder="1" applyAlignment="1">
      <alignment horizontal="center" vertical="center" wrapText="1"/>
    </xf>
    <xf numFmtId="169" fontId="0" fillId="16" borderId="10" xfId="0" applyNumberFormat="1" applyFill="1" applyBorder="1" applyAlignment="1">
      <alignment horizontal="center" vertical="center" wrapText="1"/>
    </xf>
    <xf numFmtId="169" fontId="0" fillId="16" borderId="11" xfId="0" applyNumberFormat="1" applyFill="1" applyBorder="1" applyAlignment="1">
      <alignment horizontal="center" vertical="center" wrapText="1"/>
    </xf>
    <xf numFmtId="0" fontId="0" fillId="16" borderId="10" xfId="0" applyFill="1" applyBorder="1" applyAlignment="1">
      <alignment horizontal="center" vertical="center" wrapText="1"/>
    </xf>
    <xf numFmtId="0" fontId="0" fillId="16" borderId="12" xfId="0" applyFill="1" applyBorder="1" applyAlignment="1">
      <alignment horizontal="center" vertical="center" wrapText="1"/>
    </xf>
    <xf numFmtId="168" fontId="0" fillId="25" borderId="2" xfId="2" applyNumberFormat="1" applyFont="1" applyFill="1" applyBorder="1" applyAlignment="1">
      <alignment horizontal="center" vertical="center" wrapText="1"/>
    </xf>
    <xf numFmtId="168" fontId="0" fillId="25" borderId="4" xfId="2" applyNumberFormat="1" applyFont="1" applyFill="1" applyBorder="1" applyAlignment="1">
      <alignment horizontal="center" vertical="center" wrapText="1"/>
    </xf>
    <xf numFmtId="0" fontId="0" fillId="7" borderId="10" xfId="0" applyFill="1" applyBorder="1" applyAlignment="1">
      <alignment horizontal="center" vertical="center"/>
    </xf>
    <xf numFmtId="0" fontId="0" fillId="7" borderId="11" xfId="0" applyFill="1" applyBorder="1" applyAlignment="1">
      <alignment horizontal="center" vertical="center"/>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1" fillId="17" borderId="2" xfId="0" applyFont="1" applyFill="1" applyBorder="1" applyAlignment="1">
      <alignment horizontal="center" vertical="center"/>
    </xf>
    <xf numFmtId="0" fontId="1" fillId="17" borderId="3" xfId="0" applyFont="1" applyFill="1" applyBorder="1" applyAlignment="1">
      <alignment horizontal="center" vertical="center"/>
    </xf>
    <xf numFmtId="0" fontId="1" fillId="17" borderId="4" xfId="0" applyFont="1" applyFill="1" applyBorder="1" applyAlignment="1">
      <alignment horizontal="center" vertical="center"/>
    </xf>
    <xf numFmtId="0" fontId="1" fillId="17" borderId="5" xfId="0" applyFont="1" applyFill="1" applyBorder="1" applyAlignment="1">
      <alignment horizontal="center" vertical="center"/>
    </xf>
    <xf numFmtId="0" fontId="1" fillId="17" borderId="0" xfId="0" applyFont="1" applyFill="1" applyBorder="1" applyAlignment="1">
      <alignment horizontal="center" vertical="center"/>
    </xf>
    <xf numFmtId="0" fontId="1" fillId="17" borderId="6" xfId="0" applyFont="1" applyFill="1" applyBorder="1" applyAlignment="1">
      <alignment horizontal="center" vertical="center"/>
    </xf>
    <xf numFmtId="0" fontId="0" fillId="27" borderId="16" xfId="0" applyFill="1" applyBorder="1" applyAlignment="1">
      <alignment horizontal="center"/>
    </xf>
    <xf numFmtId="0" fontId="0" fillId="27" borderId="20" xfId="0" applyFill="1" applyBorder="1" applyAlignment="1">
      <alignment horizontal="center"/>
    </xf>
    <xf numFmtId="0" fontId="0" fillId="27" borderId="17" xfId="0" applyFill="1" applyBorder="1" applyAlignment="1">
      <alignment horizontal="center"/>
    </xf>
    <xf numFmtId="0" fontId="0" fillId="27" borderId="23" xfId="0" applyFill="1" applyBorder="1" applyAlignment="1">
      <alignment horizontal="center"/>
    </xf>
    <xf numFmtId="0" fontId="0" fillId="27" borderId="22" xfId="0" applyFill="1" applyBorder="1" applyAlignment="1">
      <alignment horizontal="center"/>
    </xf>
    <xf numFmtId="0" fontId="0" fillId="27" borderId="24" xfId="0" applyFill="1" applyBorder="1" applyAlignment="1">
      <alignment horizontal="center"/>
    </xf>
    <xf numFmtId="169" fontId="0" fillId="14" borderId="10" xfId="0" applyNumberFormat="1" applyFill="1" applyBorder="1" applyAlignment="1">
      <alignment horizontal="center" vertical="center" wrapText="1"/>
    </xf>
    <xf numFmtId="169" fontId="0" fillId="14" borderId="12" xfId="0" applyNumberFormat="1" applyFill="1" applyBorder="1" applyAlignment="1">
      <alignment horizontal="center" vertical="center" wrapText="1"/>
    </xf>
    <xf numFmtId="169" fontId="1" fillId="14" borderId="2" xfId="0" applyNumberFormat="1" applyFont="1" applyFill="1" applyBorder="1" applyAlignment="1">
      <alignment horizontal="center" vertical="center" wrapText="1"/>
    </xf>
    <xf numFmtId="169" fontId="1" fillId="14" borderId="4" xfId="0" applyNumberFormat="1" applyFont="1" applyFill="1" applyBorder="1" applyAlignment="1">
      <alignment horizontal="center" vertical="center" wrapText="1"/>
    </xf>
    <xf numFmtId="170" fontId="0" fillId="14" borderId="5" xfId="0" applyNumberFormat="1" applyFont="1" applyFill="1" applyBorder="1" applyAlignment="1">
      <alignment horizontal="center" vertical="center" wrapText="1"/>
    </xf>
    <xf numFmtId="0" fontId="0" fillId="15" borderId="2" xfId="0" applyFill="1" applyBorder="1" applyAlignment="1">
      <alignment horizontal="left" vertical="top" wrapText="1"/>
    </xf>
    <xf numFmtId="0" fontId="0" fillId="15" borderId="3" xfId="0" applyFill="1" applyBorder="1" applyAlignment="1">
      <alignment horizontal="left" vertical="top" wrapText="1"/>
    </xf>
    <xf numFmtId="0" fontId="0" fillId="15" borderId="4" xfId="0" applyFill="1" applyBorder="1" applyAlignment="1">
      <alignment horizontal="left" vertical="top" wrapText="1"/>
    </xf>
    <xf numFmtId="0" fontId="0" fillId="15" borderId="5" xfId="0" applyFill="1" applyBorder="1" applyAlignment="1">
      <alignment horizontal="left" vertical="top" wrapText="1"/>
    </xf>
    <xf numFmtId="0" fontId="0" fillId="15" borderId="0" xfId="0" applyFill="1" applyBorder="1" applyAlignment="1">
      <alignment horizontal="left" vertical="top" wrapText="1"/>
    </xf>
    <xf numFmtId="0" fontId="0" fillId="15" borderId="6" xfId="0" applyFill="1" applyBorder="1" applyAlignment="1">
      <alignment horizontal="left" vertical="top" wrapText="1"/>
    </xf>
    <xf numFmtId="0" fontId="0" fillId="15" borderId="7" xfId="0" applyFill="1" applyBorder="1" applyAlignment="1">
      <alignment horizontal="left" vertical="top" wrapText="1"/>
    </xf>
    <xf numFmtId="0" fontId="0" fillId="15" borderId="8" xfId="0" applyFill="1" applyBorder="1" applyAlignment="1">
      <alignment horizontal="left" vertical="top" wrapText="1"/>
    </xf>
    <xf numFmtId="0" fontId="0" fillId="15" borderId="9" xfId="0" applyFill="1" applyBorder="1" applyAlignment="1">
      <alignment horizontal="left" vertical="top" wrapText="1"/>
    </xf>
    <xf numFmtId="0" fontId="12" fillId="14" borderId="14" xfId="0" applyFont="1" applyFill="1" applyBorder="1" applyAlignment="1">
      <alignment horizontal="center" vertical="center" wrapText="1"/>
    </xf>
    <xf numFmtId="0" fontId="12" fillId="14" borderId="13" xfId="0" applyFont="1" applyFill="1" applyBorder="1" applyAlignment="1">
      <alignment horizontal="center" vertical="center" wrapText="1"/>
    </xf>
    <xf numFmtId="4" fontId="51" fillId="14" borderId="26" xfId="0" applyNumberFormat="1" applyFont="1" applyFill="1" applyBorder="1" applyAlignment="1">
      <alignment horizontal="center" vertical="center"/>
    </xf>
    <xf numFmtId="4" fontId="51" fillId="14" borderId="27" xfId="0" applyNumberFormat="1" applyFont="1" applyFill="1" applyBorder="1" applyAlignment="1">
      <alignment horizontal="center" vertical="center"/>
    </xf>
    <xf numFmtId="0" fontId="0" fillId="5" borderId="2" xfId="0" applyFill="1" applyBorder="1" applyAlignment="1">
      <alignment horizontal="center" vertical="top"/>
    </xf>
    <xf numFmtId="0" fontId="0" fillId="5" borderId="3" xfId="0" applyFill="1" applyBorder="1" applyAlignment="1">
      <alignment horizontal="center" vertical="top"/>
    </xf>
    <xf numFmtId="0" fontId="0" fillId="5" borderId="0" xfId="0" applyFill="1" applyBorder="1" applyAlignment="1">
      <alignment horizontal="center" vertical="top"/>
    </xf>
    <xf numFmtId="0" fontId="0" fillId="5" borderId="4" xfId="0" applyFill="1" applyBorder="1" applyAlignment="1">
      <alignment horizontal="center" vertical="top"/>
    </xf>
    <xf numFmtId="0" fontId="0" fillId="5" borderId="7" xfId="0" applyFill="1" applyBorder="1" applyAlignment="1">
      <alignment horizontal="center" vertical="top"/>
    </xf>
    <xf numFmtId="0" fontId="0" fillId="5" borderId="8" xfId="0" applyFill="1" applyBorder="1" applyAlignment="1">
      <alignment horizontal="center" vertical="top"/>
    </xf>
    <xf numFmtId="0" fontId="0" fillId="5" borderId="9" xfId="0" applyFill="1" applyBorder="1" applyAlignment="1">
      <alignment horizontal="center" vertical="top"/>
    </xf>
    <xf numFmtId="170" fontId="0" fillId="14" borderId="11" xfId="0" applyNumberFormat="1" applyFill="1" applyBorder="1" applyAlignment="1">
      <alignment horizontal="center" wrapText="1"/>
    </xf>
    <xf numFmtId="170" fontId="0" fillId="14" borderId="12" xfId="0" applyNumberFormat="1" applyFill="1" applyBorder="1" applyAlignment="1">
      <alignment horizontal="center" wrapText="1"/>
    </xf>
    <xf numFmtId="169" fontId="1" fillId="14" borderId="3" xfId="0" applyNumberFormat="1" applyFont="1" applyFill="1" applyBorder="1" applyAlignment="1">
      <alignment horizontal="center" vertical="center" wrapText="1"/>
    </xf>
    <xf numFmtId="3" fontId="0" fillId="0" borderId="10" xfId="0" applyNumberFormat="1" applyFill="1" applyBorder="1" applyAlignment="1">
      <alignment horizontal="center"/>
    </xf>
    <xf numFmtId="3" fontId="0" fillId="0" borderId="11" xfId="0" applyNumberFormat="1" applyFill="1" applyBorder="1" applyAlignment="1">
      <alignment horizontal="center"/>
    </xf>
    <xf numFmtId="3" fontId="0" fillId="0" borderId="12" xfId="0" applyNumberFormat="1" applyFill="1" applyBorder="1" applyAlignment="1">
      <alignment horizontal="center"/>
    </xf>
    <xf numFmtId="169" fontId="0" fillId="23" borderId="2" xfId="0" applyNumberFormat="1" applyFill="1" applyBorder="1" applyAlignment="1">
      <alignment horizontal="center"/>
    </xf>
    <xf numFmtId="0" fontId="0" fillId="23" borderId="4" xfId="0" applyFill="1" applyBorder="1" applyAlignment="1">
      <alignment horizontal="center"/>
    </xf>
    <xf numFmtId="0" fontId="0" fillId="23" borderId="7" xfId="0" applyFill="1" applyBorder="1" applyAlignment="1">
      <alignment horizontal="center"/>
    </xf>
    <xf numFmtId="0" fontId="0" fillId="23" borderId="9" xfId="0" applyFill="1" applyBorder="1" applyAlignment="1">
      <alignment horizontal="center"/>
    </xf>
    <xf numFmtId="168" fontId="1" fillId="16" borderId="2" xfId="0" applyNumberFormat="1" applyFont="1" applyFill="1" applyBorder="1" applyAlignment="1">
      <alignment horizontal="center" vertical="center"/>
    </xf>
    <xf numFmtId="168" fontId="1" fillId="16" borderId="4" xfId="0" applyNumberFormat="1" applyFont="1" applyFill="1" applyBorder="1" applyAlignment="1">
      <alignment horizontal="center" vertical="center"/>
    </xf>
    <xf numFmtId="168" fontId="0" fillId="16" borderId="10" xfId="2" applyNumberFormat="1" applyFont="1" applyFill="1" applyBorder="1" applyAlignment="1">
      <alignment horizontal="center" vertical="center" wrapText="1"/>
    </xf>
    <xf numFmtId="168" fontId="0" fillId="16" borderId="12" xfId="2" applyNumberFormat="1" applyFont="1"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170" fontId="0" fillId="14" borderId="7" xfId="0" applyNumberFormat="1" applyFont="1" applyFill="1" applyBorder="1" applyAlignment="1">
      <alignment horizontal="center" vertical="center" wrapText="1"/>
    </xf>
    <xf numFmtId="170" fontId="0" fillId="14" borderId="9" xfId="0" applyNumberFormat="1" applyFont="1" applyFill="1" applyBorder="1" applyAlignment="1">
      <alignment horizontal="center" vertical="center" wrapText="1"/>
    </xf>
    <xf numFmtId="3" fontId="0" fillId="16" borderId="7" xfId="0" applyNumberFormat="1" applyFill="1" applyBorder="1" applyAlignment="1">
      <alignment horizontal="center" vertical="center"/>
    </xf>
    <xf numFmtId="3" fontId="0" fillId="16" borderId="9" xfId="0" applyNumberFormat="1" applyFill="1" applyBorder="1" applyAlignment="1">
      <alignment horizontal="center" vertical="center"/>
    </xf>
    <xf numFmtId="0" fontId="1" fillId="17" borderId="2" xfId="0" applyFont="1" applyFill="1" applyBorder="1" applyAlignment="1">
      <alignment horizontal="center" vertical="center" wrapText="1"/>
    </xf>
    <xf numFmtId="0" fontId="1" fillId="17" borderId="3" xfId="0" applyFont="1" applyFill="1" applyBorder="1" applyAlignment="1">
      <alignment horizontal="center" vertical="center" wrapText="1"/>
    </xf>
    <xf numFmtId="0" fontId="1" fillId="17" borderId="4" xfId="0" applyFont="1" applyFill="1" applyBorder="1" applyAlignment="1">
      <alignment horizontal="center" vertical="center" wrapText="1"/>
    </xf>
    <xf numFmtId="0" fontId="1" fillId="17" borderId="7" xfId="0" applyFont="1" applyFill="1" applyBorder="1" applyAlignment="1">
      <alignment horizontal="center" vertical="center" wrapText="1"/>
    </xf>
    <xf numFmtId="0" fontId="1" fillId="17" borderId="8" xfId="0" applyFont="1" applyFill="1" applyBorder="1" applyAlignment="1">
      <alignment horizontal="center" vertical="center" wrapText="1"/>
    </xf>
    <xf numFmtId="0" fontId="1" fillId="17" borderId="9" xfId="0" applyFont="1" applyFill="1" applyBorder="1" applyAlignment="1">
      <alignment horizontal="center" vertical="center" wrapText="1"/>
    </xf>
    <xf numFmtId="0" fontId="0" fillId="14" borderId="10" xfId="0" applyFill="1" applyBorder="1" applyAlignment="1">
      <alignment horizontal="center" vertical="center" wrapText="1"/>
    </xf>
    <xf numFmtId="168" fontId="1" fillId="14" borderId="2" xfId="0" applyNumberFormat="1" applyFont="1" applyFill="1" applyBorder="1" applyAlignment="1">
      <alignment horizontal="center" vertical="center" wrapText="1"/>
    </xf>
    <xf numFmtId="168" fontId="1" fillId="14" borderId="4" xfId="0" applyNumberFormat="1" applyFont="1" applyFill="1" applyBorder="1" applyAlignment="1">
      <alignment horizontal="center" vertical="center" wrapText="1"/>
    </xf>
    <xf numFmtId="168" fontId="0" fillId="14" borderId="10" xfId="2" applyNumberFormat="1" applyFont="1" applyFill="1" applyBorder="1" applyAlignment="1">
      <alignment horizontal="center" vertical="center" wrapText="1"/>
    </xf>
    <xf numFmtId="168" fontId="0" fillId="14" borderId="12" xfId="2" applyNumberFormat="1" applyFont="1" applyFill="1" applyBorder="1" applyAlignment="1">
      <alignment horizontal="center" vertical="center" wrapText="1"/>
    </xf>
    <xf numFmtId="0" fontId="0" fillId="7" borderId="10" xfId="0" applyFill="1" applyBorder="1" applyAlignment="1" applyProtection="1">
      <alignment horizontal="left" vertical="top"/>
      <protection locked="0"/>
    </xf>
    <xf numFmtId="0" fontId="0" fillId="7" borderId="11" xfId="0" applyFill="1" applyBorder="1" applyAlignment="1" applyProtection="1">
      <alignment horizontal="left" vertical="top"/>
      <protection locked="0"/>
    </xf>
    <xf numFmtId="0" fontId="0" fillId="7" borderId="12" xfId="0" applyFill="1" applyBorder="1" applyAlignment="1" applyProtection="1">
      <alignment horizontal="left" vertical="top"/>
      <protection locked="0"/>
    </xf>
    <xf numFmtId="168" fontId="0" fillId="22" borderId="10" xfId="2" applyNumberFormat="1" applyFont="1" applyFill="1" applyBorder="1" applyAlignment="1">
      <alignment horizontal="center" vertical="top"/>
    </xf>
    <xf numFmtId="168" fontId="0" fillId="22" borderId="12" xfId="2" applyNumberFormat="1" applyFont="1" applyFill="1" applyBorder="1" applyAlignment="1">
      <alignment horizontal="center" vertical="top"/>
    </xf>
    <xf numFmtId="0" fontId="0" fillId="23" borderId="1" xfId="0" applyFill="1" applyBorder="1" applyAlignment="1">
      <alignment horizontal="center" vertical="center" wrapText="1"/>
    </xf>
    <xf numFmtId="3" fontId="0" fillId="23" borderId="1" xfId="0" applyNumberFormat="1" applyFill="1" applyBorder="1" applyAlignment="1">
      <alignment horizont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3" fontId="0" fillId="23" borderId="5" xfId="0" applyNumberFormat="1" applyFill="1" applyBorder="1" applyAlignment="1">
      <alignment horizontal="center"/>
    </xf>
    <xf numFmtId="0" fontId="0" fillId="23" borderId="6" xfId="0" applyFill="1" applyBorder="1" applyAlignment="1">
      <alignment horizontal="center"/>
    </xf>
    <xf numFmtId="170" fontId="0" fillId="14" borderId="8" xfId="0" applyNumberFormat="1" applyFont="1" applyFill="1" applyBorder="1" applyAlignment="1">
      <alignment horizontal="center" vertical="center" wrapText="1"/>
    </xf>
    <xf numFmtId="170" fontId="0" fillId="16" borderId="7" xfId="0" applyNumberFormat="1" applyFont="1" applyFill="1" applyBorder="1" applyAlignment="1">
      <alignment horizontal="center" vertical="center" wrapText="1"/>
    </xf>
    <xf numFmtId="170" fontId="0" fillId="16" borderId="9" xfId="0" applyNumberFormat="1" applyFont="1" applyFill="1" applyBorder="1" applyAlignment="1">
      <alignment horizontal="center" vertical="center" wrapText="1"/>
    </xf>
    <xf numFmtId="0" fontId="1" fillId="17" borderId="7" xfId="0" applyFont="1" applyFill="1" applyBorder="1" applyAlignment="1">
      <alignment horizontal="center" vertical="center"/>
    </xf>
    <xf numFmtId="0" fontId="1" fillId="17" borderId="8" xfId="0" applyFont="1" applyFill="1" applyBorder="1" applyAlignment="1">
      <alignment horizontal="center" vertical="center"/>
    </xf>
    <xf numFmtId="0" fontId="1" fillId="17" borderId="9" xfId="0" applyFont="1" applyFill="1" applyBorder="1" applyAlignment="1">
      <alignment horizontal="center" vertical="center"/>
    </xf>
    <xf numFmtId="0" fontId="0" fillId="15" borderId="10" xfId="0" applyFill="1" applyBorder="1" applyAlignment="1">
      <alignment horizontal="left" vertical="top"/>
    </xf>
    <xf numFmtId="0" fontId="0" fillId="15" borderId="11" xfId="0" applyFill="1" applyBorder="1" applyAlignment="1">
      <alignment horizontal="left" vertical="top"/>
    </xf>
    <xf numFmtId="0" fontId="0" fillId="15" borderId="12" xfId="0" applyFill="1" applyBorder="1" applyAlignment="1">
      <alignment horizontal="left" vertical="top"/>
    </xf>
    <xf numFmtId="0" fontId="0" fillId="15" borderId="10" xfId="0" applyFill="1" applyBorder="1" applyAlignment="1" applyProtection="1">
      <alignment horizontal="left" vertical="top"/>
      <protection locked="0"/>
    </xf>
    <xf numFmtId="0" fontId="0" fillId="15" borderId="11" xfId="0" applyFill="1" applyBorder="1" applyAlignment="1" applyProtection="1">
      <alignment horizontal="left" vertical="top"/>
      <protection locked="0"/>
    </xf>
    <xf numFmtId="0" fontId="0" fillId="15" borderId="12" xfId="0" applyFill="1" applyBorder="1" applyAlignment="1" applyProtection="1">
      <alignment horizontal="left" vertical="top"/>
      <protection locked="0"/>
    </xf>
    <xf numFmtId="0" fontId="0" fillId="17" borderId="10" xfId="0" applyFill="1" applyBorder="1" applyAlignment="1">
      <alignment horizontal="left" vertical="center" wrapText="1" indent="1"/>
    </xf>
    <xf numFmtId="0" fontId="0" fillId="17" borderId="11" xfId="0" applyFill="1" applyBorder="1" applyAlignment="1">
      <alignment horizontal="left" vertical="center" wrapText="1" indent="1"/>
    </xf>
    <xf numFmtId="0" fontId="0" fillId="17" borderId="12" xfId="0" applyFill="1" applyBorder="1" applyAlignment="1">
      <alignment horizontal="left" vertical="center" wrapText="1" indent="1"/>
    </xf>
    <xf numFmtId="0" fontId="1" fillId="17" borderId="2" xfId="0" applyFont="1" applyFill="1" applyBorder="1" applyAlignment="1" applyProtection="1">
      <alignment horizontal="center" vertical="center"/>
      <protection locked="0"/>
    </xf>
    <xf numFmtId="0" fontId="1" fillId="17" borderId="3" xfId="0" applyFont="1" applyFill="1" applyBorder="1" applyAlignment="1" applyProtection="1">
      <alignment horizontal="center" vertical="center"/>
      <protection locked="0"/>
    </xf>
    <xf numFmtId="0" fontId="1" fillId="17" borderId="4" xfId="0" applyFont="1" applyFill="1" applyBorder="1" applyAlignment="1" applyProtection="1">
      <alignment horizontal="center" vertical="center"/>
      <protection locked="0"/>
    </xf>
    <xf numFmtId="0" fontId="1" fillId="17" borderId="7" xfId="0" applyFont="1" applyFill="1" applyBorder="1" applyAlignment="1" applyProtection="1">
      <alignment horizontal="center" vertical="center"/>
      <protection locked="0"/>
    </xf>
    <xf numFmtId="0" fontId="1" fillId="17" borderId="8" xfId="0" applyFont="1" applyFill="1" applyBorder="1" applyAlignment="1" applyProtection="1">
      <alignment horizontal="center" vertical="center"/>
      <protection locked="0"/>
    </xf>
    <xf numFmtId="0" fontId="1" fillId="17" borderId="9" xfId="0" applyFont="1" applyFill="1" applyBorder="1" applyAlignment="1" applyProtection="1">
      <alignment horizontal="center" vertical="center"/>
      <protection locked="0"/>
    </xf>
    <xf numFmtId="169" fontId="0" fillId="22" borderId="10" xfId="0" applyNumberFormat="1" applyFill="1" applyBorder="1" applyAlignment="1">
      <alignment horizontal="center" vertical="center"/>
    </xf>
    <xf numFmtId="169" fontId="0" fillId="22" borderId="12" xfId="0" applyNumberFormat="1" applyFill="1" applyBorder="1" applyAlignment="1">
      <alignment horizontal="center" vertical="center"/>
    </xf>
    <xf numFmtId="168" fontId="1" fillId="9" borderId="2" xfId="0" applyNumberFormat="1" applyFont="1" applyFill="1" applyBorder="1" applyAlignment="1">
      <alignment horizontal="center" vertical="center"/>
    </xf>
    <xf numFmtId="168" fontId="1" fillId="9" borderId="4" xfId="0" applyNumberFormat="1" applyFont="1" applyFill="1" applyBorder="1" applyAlignment="1">
      <alignment horizontal="center" vertical="center"/>
    </xf>
    <xf numFmtId="0" fontId="0" fillId="9" borderId="7" xfId="0" applyFont="1" applyFill="1" applyBorder="1" applyAlignment="1">
      <alignment horizontal="center" vertical="center"/>
    </xf>
    <xf numFmtId="0" fontId="0" fillId="9" borderId="9" xfId="0" applyFont="1" applyFill="1" applyBorder="1" applyAlignment="1">
      <alignment horizontal="center" vertical="center"/>
    </xf>
    <xf numFmtId="168" fontId="0" fillId="14" borderId="10" xfId="2" applyNumberFormat="1" applyFont="1" applyFill="1" applyBorder="1" applyAlignment="1">
      <alignment horizontal="center" wrapText="1"/>
    </xf>
    <xf numFmtId="168" fontId="0" fillId="14" borderId="12" xfId="2" applyNumberFormat="1" applyFont="1" applyFill="1" applyBorder="1" applyAlignment="1">
      <alignment horizontal="center" wrapText="1"/>
    </xf>
    <xf numFmtId="0" fontId="0" fillId="17" borderId="10" xfId="0" applyFill="1" applyBorder="1" applyAlignment="1">
      <alignment horizontal="center" vertical="center" wrapText="1"/>
    </xf>
    <xf numFmtId="0" fontId="0" fillId="17" borderId="11" xfId="0" applyFill="1" applyBorder="1" applyAlignment="1">
      <alignment horizontal="center" vertical="center" wrapText="1"/>
    </xf>
    <xf numFmtId="0" fontId="0" fillId="17" borderId="12" xfId="0" applyFill="1" applyBorder="1" applyAlignment="1">
      <alignment horizontal="center" vertical="center" wrapText="1"/>
    </xf>
    <xf numFmtId="0" fontId="0" fillId="15" borderId="5" xfId="0" applyFill="1" applyBorder="1" applyAlignment="1">
      <alignment horizontal="center" wrapText="1"/>
    </xf>
    <xf numFmtId="0" fontId="0" fillId="22" borderId="10" xfId="0" applyFill="1" applyBorder="1" applyAlignment="1">
      <alignment horizontal="center" vertical="center" wrapText="1"/>
    </xf>
    <xf numFmtId="0" fontId="0" fillId="22" borderId="12" xfId="0" applyFill="1" applyBorder="1" applyAlignment="1">
      <alignment horizontal="center" vertical="center" wrapText="1"/>
    </xf>
    <xf numFmtId="170" fontId="0" fillId="14" borderId="7" xfId="0" applyNumberFormat="1" applyFill="1" applyBorder="1" applyAlignment="1">
      <alignment horizontal="center" vertical="center"/>
    </xf>
    <xf numFmtId="170" fontId="0" fillId="14" borderId="9" xfId="0" applyNumberFormat="1" applyFill="1" applyBorder="1" applyAlignment="1">
      <alignment horizontal="center" vertical="center"/>
    </xf>
    <xf numFmtId="169" fontId="1" fillId="25" borderId="2" xfId="0" applyNumberFormat="1" applyFont="1" applyFill="1" applyBorder="1" applyAlignment="1">
      <alignment horizontal="center" vertical="center" wrapText="1"/>
    </xf>
    <xf numFmtId="169" fontId="1" fillId="25" borderId="4" xfId="0" applyNumberFormat="1" applyFont="1" applyFill="1" applyBorder="1" applyAlignment="1">
      <alignment horizontal="center" vertical="center" wrapText="1"/>
    </xf>
    <xf numFmtId="170" fontId="0" fillId="25" borderId="7" xfId="0" applyNumberFormat="1" applyFont="1" applyFill="1" applyBorder="1" applyAlignment="1">
      <alignment horizontal="center" vertical="center" wrapText="1"/>
    </xf>
    <xf numFmtId="170" fontId="0" fillId="25" borderId="9" xfId="0" applyNumberFormat="1" applyFont="1" applyFill="1" applyBorder="1" applyAlignment="1">
      <alignment horizontal="center" vertical="center" wrapText="1"/>
    </xf>
    <xf numFmtId="0" fontId="0" fillId="27" borderId="18" xfId="0" applyFill="1" applyBorder="1" applyAlignment="1">
      <alignment horizontal="center"/>
    </xf>
    <xf numFmtId="0" fontId="0" fillId="27" borderId="21" xfId="0" applyFill="1" applyBorder="1" applyAlignment="1">
      <alignment horizontal="center"/>
    </xf>
    <xf numFmtId="0" fontId="0" fillId="27" borderId="19" xfId="0" applyFill="1" applyBorder="1" applyAlignment="1">
      <alignment horizontal="center"/>
    </xf>
    <xf numFmtId="0" fontId="0" fillId="16" borderId="1" xfId="0" applyFill="1" applyBorder="1" applyAlignment="1">
      <alignment horizontal="center" vertical="center" wrapText="1"/>
    </xf>
    <xf numFmtId="169" fontId="1" fillId="16" borderId="4" xfId="0" applyNumberFormat="1" applyFont="1" applyFill="1" applyBorder="1" applyAlignment="1">
      <alignment horizontal="center" vertical="center" wrapText="1"/>
    </xf>
    <xf numFmtId="164" fontId="0" fillId="22" borderId="10" xfId="2" applyFont="1" applyFill="1" applyBorder="1" applyAlignment="1">
      <alignment horizontal="center" vertical="center"/>
    </xf>
    <xf numFmtId="164" fontId="0" fillId="22" borderId="12" xfId="2" applyFont="1" applyFill="1" applyBorder="1" applyAlignment="1">
      <alignment horizontal="center" vertical="center"/>
    </xf>
    <xf numFmtId="168" fontId="0" fillId="25" borderId="10" xfId="2" applyNumberFormat="1" applyFont="1" applyFill="1" applyBorder="1" applyAlignment="1">
      <alignment horizontal="center" vertical="center" wrapText="1"/>
    </xf>
    <xf numFmtId="168" fontId="0" fillId="25" borderId="12" xfId="2" applyNumberFormat="1" applyFont="1" applyFill="1" applyBorder="1" applyAlignment="1">
      <alignment horizontal="center" vertical="center" wrapText="1"/>
    </xf>
    <xf numFmtId="0" fontId="0" fillId="7" borderId="10" xfId="0" applyFill="1" applyBorder="1" applyAlignment="1" applyProtection="1">
      <alignment horizontal="center" vertical="top"/>
      <protection locked="0"/>
    </xf>
    <xf numFmtId="0" fontId="0" fillId="7" borderId="11" xfId="0" applyFill="1" applyBorder="1" applyAlignment="1" applyProtection="1">
      <alignment horizontal="center" vertical="top"/>
      <protection locked="0"/>
    </xf>
    <xf numFmtId="0" fontId="0" fillId="7" borderId="12" xfId="0" applyFill="1" applyBorder="1" applyAlignment="1" applyProtection="1">
      <alignment horizontal="center" vertical="top"/>
      <protection locked="0"/>
    </xf>
    <xf numFmtId="0" fontId="0" fillId="26" borderId="11" xfId="0" applyFill="1" applyBorder="1" applyAlignment="1">
      <alignment horizontal="center"/>
    </xf>
    <xf numFmtId="0" fontId="0" fillId="15" borderId="0" xfId="0" applyFont="1" applyFill="1" applyAlignment="1">
      <alignment horizontal="left" vertical="top" wrapText="1"/>
    </xf>
    <xf numFmtId="0" fontId="0" fillId="5" borderId="10" xfId="0" applyFill="1" applyBorder="1" applyAlignment="1">
      <alignment horizontal="center" vertical="top" wrapText="1"/>
    </xf>
    <xf numFmtId="0" fontId="0" fillId="5" borderId="11" xfId="0" applyFill="1" applyBorder="1" applyAlignment="1">
      <alignment horizontal="center" vertical="top" wrapText="1"/>
    </xf>
    <xf numFmtId="0" fontId="0" fillId="5" borderId="12" xfId="0" applyFill="1" applyBorder="1" applyAlignment="1">
      <alignment horizontal="center" vertical="top" wrapText="1"/>
    </xf>
    <xf numFmtId="0" fontId="0" fillId="3" borderId="5" xfId="0" applyFill="1" applyBorder="1" applyAlignment="1">
      <alignment horizontal="center" wrapText="1"/>
    </xf>
    <xf numFmtId="0" fontId="0" fillId="3" borderId="0" xfId="0" applyFill="1" applyBorder="1" applyAlignment="1">
      <alignment horizontal="center" wrapText="1"/>
    </xf>
    <xf numFmtId="0" fontId="18" fillId="22" borderId="10" xfId="0" applyFont="1" applyFill="1" applyBorder="1" applyAlignment="1">
      <alignment horizontal="left" vertical="center" wrapText="1"/>
    </xf>
    <xf numFmtId="0" fontId="18" fillId="22" borderId="11" xfId="0" applyFont="1" applyFill="1" applyBorder="1" applyAlignment="1">
      <alignment horizontal="left" vertical="center" wrapText="1"/>
    </xf>
    <xf numFmtId="0" fontId="18" fillId="22" borderId="12" xfId="0" applyFont="1" applyFill="1" applyBorder="1" applyAlignment="1">
      <alignment horizontal="left" vertical="center" wrapText="1"/>
    </xf>
    <xf numFmtId="0" fontId="18" fillId="5" borderId="10" xfId="0" applyFont="1" applyFill="1" applyBorder="1" applyAlignment="1">
      <alignment horizontal="left" vertical="top"/>
    </xf>
    <xf numFmtId="0" fontId="18" fillId="5" borderId="11" xfId="0" applyFont="1" applyFill="1" applyBorder="1" applyAlignment="1">
      <alignment horizontal="left" vertical="top"/>
    </xf>
    <xf numFmtId="0" fontId="18" fillId="5" borderId="12" xfId="0" applyFont="1" applyFill="1" applyBorder="1" applyAlignment="1">
      <alignment horizontal="left" vertical="top"/>
    </xf>
    <xf numFmtId="0" fontId="18" fillId="23" borderId="10" xfId="0" applyFont="1" applyFill="1" applyBorder="1" applyAlignment="1">
      <alignment horizontal="left"/>
    </xf>
    <xf numFmtId="0" fontId="18" fillId="23" borderId="11" xfId="0" applyFont="1" applyFill="1" applyBorder="1" applyAlignment="1">
      <alignment horizontal="left"/>
    </xf>
    <xf numFmtId="0" fontId="18" fillId="23" borderId="12" xfId="0" applyFont="1" applyFill="1" applyBorder="1" applyAlignment="1">
      <alignment horizontal="left"/>
    </xf>
    <xf numFmtId="0" fontId="18" fillId="14" borderId="10" xfId="0" applyFont="1" applyFill="1" applyBorder="1" applyAlignment="1">
      <alignment horizontal="left"/>
    </xf>
    <xf numFmtId="0" fontId="18" fillId="14" borderId="11" xfId="0" applyFont="1" applyFill="1" applyBorder="1" applyAlignment="1">
      <alignment horizontal="left"/>
    </xf>
    <xf numFmtId="0" fontId="18" fillId="14" borderId="12" xfId="0" applyFont="1" applyFill="1" applyBorder="1" applyAlignment="1">
      <alignment horizontal="left"/>
    </xf>
    <xf numFmtId="0" fontId="18" fillId="16" borderId="10" xfId="0" applyFont="1" applyFill="1" applyBorder="1" applyAlignment="1">
      <alignment horizontal="left"/>
    </xf>
    <xf numFmtId="0" fontId="18" fillId="16" borderId="11" xfId="0" applyFont="1" applyFill="1" applyBorder="1" applyAlignment="1">
      <alignment horizontal="left"/>
    </xf>
    <xf numFmtId="0" fontId="18" fillId="16" borderId="12" xfId="0" applyFont="1" applyFill="1" applyBorder="1" applyAlignment="1">
      <alignment horizontal="left"/>
    </xf>
    <xf numFmtId="0" fontId="19" fillId="26" borderId="10" xfId="0" applyFont="1" applyFill="1" applyBorder="1" applyAlignment="1">
      <alignment horizontal="left"/>
    </xf>
    <xf numFmtId="0" fontId="19" fillId="26" borderId="11" xfId="0" applyFont="1" applyFill="1" applyBorder="1" applyAlignment="1">
      <alignment horizontal="left"/>
    </xf>
    <xf numFmtId="0" fontId="19" fillId="26" borderId="12" xfId="0" applyFont="1" applyFill="1" applyBorder="1" applyAlignment="1">
      <alignment horizontal="left"/>
    </xf>
    <xf numFmtId="0" fontId="19" fillId="25" borderId="10" xfId="0" applyFont="1" applyFill="1" applyBorder="1" applyAlignment="1">
      <alignment horizontal="left"/>
    </xf>
    <xf numFmtId="0" fontId="19" fillId="25" borderId="11" xfId="0" applyFont="1" applyFill="1" applyBorder="1" applyAlignment="1">
      <alignment horizontal="left"/>
    </xf>
    <xf numFmtId="0" fontId="19" fillId="25" borderId="12" xfId="0" applyFont="1" applyFill="1" applyBorder="1" applyAlignment="1">
      <alignment horizontal="left"/>
    </xf>
    <xf numFmtId="164" fontId="0" fillId="22" borderId="10" xfId="2" applyFont="1" applyFill="1" applyBorder="1" applyAlignment="1">
      <alignment horizontal="center" wrapText="1"/>
    </xf>
    <xf numFmtId="164" fontId="0" fillId="22" borderId="12" xfId="2" applyFont="1" applyFill="1" applyBorder="1" applyAlignment="1">
      <alignment horizontal="center" wrapText="1"/>
    </xf>
    <xf numFmtId="174" fontId="0" fillId="22" borderId="10" xfId="2" applyNumberFormat="1" applyFont="1" applyFill="1" applyBorder="1" applyAlignment="1">
      <alignment horizontal="center" vertical="center"/>
    </xf>
    <xf numFmtId="174" fontId="0" fillId="22" borderId="12" xfId="2" applyNumberFormat="1" applyFont="1" applyFill="1" applyBorder="1" applyAlignment="1">
      <alignment horizontal="center" vertical="center"/>
    </xf>
    <xf numFmtId="0" fontId="0" fillId="25" borderId="10" xfId="0" applyFill="1" applyBorder="1" applyAlignment="1">
      <alignment horizontal="center" vertical="center" wrapText="1"/>
    </xf>
    <xf numFmtId="0" fontId="0" fillId="25" borderId="12" xfId="0" applyFill="1" applyBorder="1" applyAlignment="1">
      <alignment horizontal="center" vertical="center" wrapText="1"/>
    </xf>
    <xf numFmtId="0" fontId="45" fillId="0" borderId="2" xfId="0" applyFont="1" applyFill="1" applyBorder="1" applyAlignment="1">
      <alignment horizontal="center" vertical="center"/>
    </xf>
    <xf numFmtId="0" fontId="45" fillId="0" borderId="3" xfId="0" applyFont="1" applyFill="1" applyBorder="1" applyAlignment="1">
      <alignment horizontal="center" vertical="center"/>
    </xf>
    <xf numFmtId="0" fontId="45" fillId="0" borderId="4"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8" xfId="0" applyFont="1" applyFill="1" applyBorder="1" applyAlignment="1">
      <alignment horizontal="center" vertical="center"/>
    </xf>
    <xf numFmtId="0" fontId="45" fillId="0" borderId="9" xfId="0" applyFont="1" applyFill="1" applyBorder="1" applyAlignment="1">
      <alignment horizontal="center" vertical="center"/>
    </xf>
    <xf numFmtId="0" fontId="0" fillId="4" borderId="10" xfId="0" applyFill="1" applyBorder="1" applyAlignment="1">
      <alignment horizontal="left" vertical="center" wrapText="1" indent="1"/>
    </xf>
    <xf numFmtId="0" fontId="0" fillId="4" borderId="11" xfId="0" applyFill="1" applyBorder="1" applyAlignment="1">
      <alignment horizontal="left" vertical="center" wrapText="1" indent="1"/>
    </xf>
    <xf numFmtId="0" fontId="0" fillId="4" borderId="12" xfId="0" applyFill="1" applyBorder="1" applyAlignment="1">
      <alignment horizontal="left" vertical="center" wrapText="1" indent="1"/>
    </xf>
    <xf numFmtId="0" fontId="0" fillId="15" borderId="0" xfId="0" applyFill="1" applyBorder="1" applyAlignment="1">
      <alignment horizontal="left" vertical="top"/>
    </xf>
    <xf numFmtId="3" fontId="0" fillId="0" borderId="1" xfId="0" applyNumberFormat="1" applyFill="1" applyBorder="1" applyAlignment="1">
      <alignment horizontal="center"/>
    </xf>
    <xf numFmtId="168" fontId="0" fillId="16" borderId="10" xfId="2" applyNumberFormat="1" applyFont="1" applyFill="1" applyBorder="1" applyAlignment="1">
      <alignment horizontal="center" wrapText="1"/>
    </xf>
    <xf numFmtId="168" fontId="0" fillId="16" borderId="12" xfId="2" applyNumberFormat="1" applyFont="1" applyFill="1" applyBorder="1" applyAlignment="1">
      <alignment horizontal="center" wrapText="1"/>
    </xf>
    <xf numFmtId="168" fontId="1" fillId="16" borderId="2" xfId="0" applyNumberFormat="1" applyFont="1" applyFill="1" applyBorder="1" applyAlignment="1">
      <alignment horizontal="center" wrapText="1"/>
    </xf>
    <xf numFmtId="168" fontId="1" fillId="16" borderId="4" xfId="0" applyNumberFormat="1" applyFont="1" applyFill="1" applyBorder="1" applyAlignment="1">
      <alignment horizontal="center" wrapText="1"/>
    </xf>
    <xf numFmtId="0" fontId="5" fillId="4" borderId="2"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5" fillId="4" borderId="3" xfId="0" applyFont="1" applyFill="1" applyBorder="1" applyAlignment="1">
      <alignment horizontal="center" vertical="top" wrapText="1"/>
    </xf>
    <xf numFmtId="0" fontId="5" fillId="4" borderId="0" xfId="0" applyFont="1" applyFill="1" applyBorder="1" applyAlignment="1">
      <alignment horizontal="center" vertical="top" wrapText="1"/>
    </xf>
    <xf numFmtId="0" fontId="5" fillId="4" borderId="8" xfId="0" applyFont="1" applyFill="1" applyBorder="1" applyAlignment="1">
      <alignment horizontal="center" vertical="top" wrapText="1"/>
    </xf>
    <xf numFmtId="0" fontId="16" fillId="7" borderId="10" xfId="0" applyFont="1" applyFill="1" applyBorder="1" applyAlignment="1" applyProtection="1">
      <alignment horizontal="left"/>
      <protection locked="0"/>
    </xf>
    <xf numFmtId="0" fontId="16" fillId="7" borderId="11" xfId="0" applyFont="1" applyFill="1" applyBorder="1" applyAlignment="1" applyProtection="1">
      <alignment horizontal="left"/>
      <protection locked="0"/>
    </xf>
    <xf numFmtId="0" fontId="16" fillId="7" borderId="12" xfId="0" applyFont="1" applyFill="1" applyBorder="1" applyAlignment="1" applyProtection="1">
      <alignment horizontal="left"/>
      <protection locked="0"/>
    </xf>
    <xf numFmtId="0" fontId="5" fillId="0" borderId="11" xfId="0" applyFont="1" applyBorder="1" applyAlignment="1">
      <alignment horizontal="center" vertical="top" wrapText="1"/>
    </xf>
    <xf numFmtId="0" fontId="5" fillId="0" borderId="8" xfId="0" applyFont="1" applyBorder="1" applyAlignment="1">
      <alignment horizontal="center" vertical="top" wrapText="1"/>
    </xf>
    <xf numFmtId="0" fontId="8" fillId="0" borderId="11" xfId="0" applyFont="1" applyBorder="1" applyAlignment="1">
      <alignment horizontal="center"/>
    </xf>
    <xf numFmtId="0" fontId="5" fillId="0" borderId="11" xfId="0" applyFont="1" applyBorder="1" applyAlignment="1">
      <alignment horizontal="center"/>
    </xf>
    <xf numFmtId="0" fontId="5" fillId="0" borderId="0" xfId="0" applyFont="1" applyAlignment="1">
      <alignment horizontal="center"/>
    </xf>
    <xf numFmtId="0" fontId="5" fillId="8" borderId="0" xfId="0" applyFont="1" applyFill="1" applyAlignment="1">
      <alignment horizontal="left"/>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17" borderId="0" xfId="0" applyFont="1" applyFill="1" applyBorder="1" applyAlignment="1">
      <alignment horizontal="left" vertical="top"/>
    </xf>
    <xf numFmtId="0" fontId="5" fillId="13" borderId="0" xfId="0" applyFont="1" applyFill="1" applyAlignment="1">
      <alignment horizontal="left"/>
    </xf>
    <xf numFmtId="0" fontId="5" fillId="12" borderId="0" xfId="0" applyFont="1" applyFill="1" applyAlignment="1">
      <alignment horizontal="left"/>
    </xf>
    <xf numFmtId="0" fontId="5" fillId="10" borderId="1" xfId="0" applyFont="1" applyFill="1" applyBorder="1" applyAlignment="1">
      <alignment horizontal="left" vertical="top"/>
    </xf>
    <xf numFmtId="0" fontId="5" fillId="9" borderId="0" xfId="0" applyFont="1" applyFill="1" applyAlignment="1">
      <alignment horizontal="left" vertical="top"/>
    </xf>
    <xf numFmtId="0" fontId="5" fillId="19" borderId="0" xfId="0" applyFont="1" applyFill="1" applyBorder="1" applyAlignment="1">
      <alignment horizontal="left" vertical="top"/>
    </xf>
    <xf numFmtId="0" fontId="5" fillId="0" borderId="1" xfId="0" applyFont="1" applyBorder="1" applyAlignment="1">
      <alignment horizontal="center" vertical="center"/>
    </xf>
    <xf numFmtId="0" fontId="5" fillId="0" borderId="0" xfId="0" applyFont="1" applyAlignment="1">
      <alignment horizontal="center" vertical="top" wrapText="1"/>
    </xf>
    <xf numFmtId="0" fontId="5" fillId="18" borderId="1" xfId="0" applyFont="1" applyFill="1" applyBorder="1" applyAlignment="1">
      <alignment horizontal="left" vertical="center"/>
    </xf>
    <xf numFmtId="0" fontId="5" fillId="11" borderId="1" xfId="0" applyFont="1" applyFill="1" applyBorder="1" applyAlignment="1">
      <alignment horizontal="left"/>
    </xf>
    <xf numFmtId="0" fontId="5" fillId="4" borderId="1" xfId="0" applyFont="1" applyFill="1" applyBorder="1" applyAlignment="1">
      <alignment horizontal="left"/>
    </xf>
    <xf numFmtId="0" fontId="5" fillId="11" borderId="0" xfId="0" applyFont="1" applyFill="1" applyBorder="1" applyAlignment="1">
      <alignment horizontal="left"/>
    </xf>
    <xf numFmtId="0" fontId="0" fillId="0" borderId="0" xfId="0" applyFont="1" applyAlignment="1">
      <alignment horizontal="center"/>
    </xf>
    <xf numFmtId="0" fontId="0" fillId="0" borderId="0" xfId="0" applyFont="1" applyFill="1" applyBorder="1" applyAlignment="1">
      <alignment horizontal="center" vertical="center"/>
    </xf>
    <xf numFmtId="0" fontId="0" fillId="3" borderId="0" xfId="0" applyFont="1" applyFill="1" applyAlignment="1">
      <alignment horizontal="left" vertical="top" wrapText="1"/>
    </xf>
    <xf numFmtId="0" fontId="2" fillId="3" borderId="0" xfId="0" applyFont="1" applyFill="1" applyAlignment="1">
      <alignment horizontal="center"/>
    </xf>
    <xf numFmtId="168" fontId="1" fillId="0" borderId="14" xfId="0" applyNumberFormat="1" applyFont="1" applyBorder="1" applyAlignment="1">
      <alignment horizontal="center" vertical="center"/>
    </xf>
    <xf numFmtId="168" fontId="1" fillId="0" borderId="15" xfId="0" applyNumberFormat="1" applyFont="1" applyBorder="1" applyAlignment="1">
      <alignment horizontal="center" vertical="center"/>
    </xf>
    <xf numFmtId="168" fontId="1" fillId="0" borderId="13" xfId="0" applyNumberFormat="1"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3" xfId="0" applyFont="1" applyBorder="1" applyAlignment="1">
      <alignment horizontal="center" vertical="center"/>
    </xf>
    <xf numFmtId="0" fontId="1" fillId="7" borderId="14"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3" xfId="0" applyFont="1" applyFill="1" applyBorder="1" applyAlignment="1">
      <alignment horizontal="center" vertical="center"/>
    </xf>
  </cellXfs>
  <cellStyles count="5">
    <cellStyle name="Komma" xfId="2" builtinId="3"/>
    <cellStyle name="Link" xfId="4" builtinId="8"/>
    <cellStyle name="Normal" xfId="0" builtinId="0"/>
    <cellStyle name="Normal 2" xfId="1" xr:uid="{00000000-0005-0000-0000-000003000000}"/>
    <cellStyle name="Procent" xfId="3" builtinId="5"/>
  </cellStyles>
  <dxfs count="56">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0" tint="-0.14996795556505021"/>
        </patternFill>
      </fill>
    </dxf>
    <dxf>
      <fill>
        <patternFill>
          <bgColor rgb="FF00B0F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patternType="none">
          <bgColor auto="1"/>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patternType="none">
          <bgColor auto="1"/>
        </patternFill>
      </fill>
    </dxf>
    <dxf>
      <fill>
        <patternFill>
          <bgColor rgb="FFFF0000"/>
        </patternFill>
      </fill>
    </dxf>
    <dxf>
      <fill>
        <patternFill>
          <bgColor rgb="FFFF0000"/>
        </patternFill>
      </fill>
    </dxf>
    <dxf>
      <fill>
        <patternFill>
          <bgColor rgb="FF92D050"/>
        </patternFill>
      </fill>
    </dxf>
    <dxf>
      <fill>
        <patternFill>
          <bgColor rgb="FFFF6565"/>
        </patternFill>
      </fill>
    </dxf>
    <dxf>
      <fill>
        <patternFill>
          <bgColor rgb="FF92D050"/>
        </patternFill>
      </fill>
    </dxf>
    <dxf>
      <fill>
        <patternFill>
          <bgColor rgb="FFFF6565"/>
        </patternFill>
      </fill>
    </dxf>
  </dxfs>
  <tableStyles count="0" defaultTableStyle="TableStyleMedium2" defaultPivotStyle="PivotStyleLight16"/>
  <colors>
    <mruColors>
      <color rgb="FFFF7979"/>
      <color rgb="FFFFCC66"/>
      <color rgb="FF95F062"/>
      <color rgb="FF66FF66"/>
      <color rgb="FF33CC33"/>
      <color rgb="FF008000"/>
      <color rgb="FF00CC00"/>
      <color rgb="FFFF2D2D"/>
      <color rgb="FFFF6565"/>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9525</xdr:colOff>
      <xdr:row>1</xdr:row>
      <xdr:rowOff>66676</xdr:rowOff>
    </xdr:from>
    <xdr:to>
      <xdr:col>9</xdr:col>
      <xdr:colOff>682336</xdr:colOff>
      <xdr:row>6</xdr:row>
      <xdr:rowOff>66675</xdr:rowOff>
    </xdr:to>
    <xdr:grpSp>
      <xdr:nvGrpSpPr>
        <xdr:cNvPr id="2" name="Group 8">
          <a:extLst>
            <a:ext uri="{FF2B5EF4-FFF2-40B4-BE49-F238E27FC236}">
              <a16:creationId xmlns:a16="http://schemas.microsoft.com/office/drawing/2014/main" id="{00000000-0008-0000-0000-000002000000}"/>
            </a:ext>
          </a:extLst>
        </xdr:cNvPr>
        <xdr:cNvGrpSpPr/>
      </xdr:nvGrpSpPr>
      <xdr:grpSpPr>
        <a:xfrm>
          <a:off x="390525" y="219076"/>
          <a:ext cx="4178011" cy="761999"/>
          <a:chOff x="600075" y="209551"/>
          <a:chExt cx="2628900" cy="714374"/>
        </a:xfrm>
      </xdr:grpSpPr>
      <xdr:sp macro="" textlink="">
        <xdr:nvSpPr>
          <xdr:cNvPr id="3" name="TextBox 7">
            <a:extLst>
              <a:ext uri="{FF2B5EF4-FFF2-40B4-BE49-F238E27FC236}">
                <a16:creationId xmlns:a16="http://schemas.microsoft.com/office/drawing/2014/main" id="{00000000-0008-0000-0000-000003000000}"/>
              </a:ext>
            </a:extLst>
          </xdr:cNvPr>
          <xdr:cNvSpPr txBox="1"/>
        </xdr:nvSpPr>
        <xdr:spPr>
          <a:xfrm>
            <a:off x="600075" y="209551"/>
            <a:ext cx="2628900" cy="714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pic>
        <xdr:nvPicPr>
          <xdr:cNvPr id="4" name="Billede 5">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4" y="238122"/>
            <a:ext cx="2527492" cy="650159"/>
          </a:xfrm>
          <a:prstGeom prst="rect">
            <a:avLst/>
          </a:prstGeom>
        </xdr:spPr>
      </xdr:pic>
    </xdr:grpSp>
    <xdr:clientData/>
  </xdr:twoCellAnchor>
  <xdr:twoCellAnchor>
    <xdr:from>
      <xdr:col>9</xdr:col>
      <xdr:colOff>1362694</xdr:colOff>
      <xdr:row>1</xdr:row>
      <xdr:rowOff>70387</xdr:rowOff>
    </xdr:from>
    <xdr:to>
      <xdr:col>19</xdr:col>
      <xdr:colOff>55789</xdr:colOff>
      <xdr:row>6</xdr:row>
      <xdr:rowOff>70387</xdr:rowOff>
    </xdr:to>
    <xdr:grpSp>
      <xdr:nvGrpSpPr>
        <xdr:cNvPr id="5" name="Group 6">
          <a:extLst>
            <a:ext uri="{FF2B5EF4-FFF2-40B4-BE49-F238E27FC236}">
              <a16:creationId xmlns:a16="http://schemas.microsoft.com/office/drawing/2014/main" id="{00000000-0008-0000-0000-000005000000}"/>
            </a:ext>
          </a:extLst>
        </xdr:cNvPr>
        <xdr:cNvGrpSpPr>
          <a:grpSpLocks noChangeAspect="1"/>
        </xdr:cNvGrpSpPr>
      </xdr:nvGrpSpPr>
      <xdr:grpSpPr>
        <a:xfrm>
          <a:off x="5248894" y="222787"/>
          <a:ext cx="5741595" cy="762000"/>
          <a:chOff x="4733925" y="200025"/>
          <a:chExt cx="4248150" cy="714375"/>
        </a:xfrm>
      </xdr:grpSpPr>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4733925" y="200025"/>
            <a:ext cx="4248150" cy="714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pic>
        <xdr:nvPicPr>
          <xdr:cNvPr id="7" name="Billede 7">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39640" y="266700"/>
            <a:ext cx="575945" cy="575945"/>
          </a:xfrm>
          <a:prstGeom prst="rect">
            <a:avLst/>
          </a:prstGeom>
        </xdr:spPr>
      </xdr:pic>
      <xdr:pic>
        <xdr:nvPicPr>
          <xdr:cNvPr id="8" name="Billede 8">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329170" y="292735"/>
            <a:ext cx="1619885" cy="579755"/>
          </a:xfrm>
          <a:prstGeom prst="rect">
            <a:avLst/>
          </a:prstGeom>
        </xdr:spPr>
      </xdr:pic>
      <xdr:pic>
        <xdr:nvPicPr>
          <xdr:cNvPr id="9" name="Billede 9">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534025" y="290830"/>
            <a:ext cx="1616075" cy="488315"/>
          </a:xfrm>
          <a:prstGeom prst="rect">
            <a:avLst/>
          </a:prstGeom>
        </xdr:spPr>
      </xdr:pic>
    </xdr:grpSp>
    <xdr:clientData/>
  </xdr:twoCellAnchor>
  <xdr:twoCellAnchor>
    <xdr:from>
      <xdr:col>2</xdr:col>
      <xdr:colOff>9525</xdr:colOff>
      <xdr:row>1</xdr:row>
      <xdr:rowOff>66676</xdr:rowOff>
    </xdr:from>
    <xdr:to>
      <xdr:col>9</xdr:col>
      <xdr:colOff>1368136</xdr:colOff>
      <xdr:row>6</xdr:row>
      <xdr:rowOff>66675</xdr:rowOff>
    </xdr:to>
    <xdr:grpSp>
      <xdr:nvGrpSpPr>
        <xdr:cNvPr id="10" name="Group 8">
          <a:extLst>
            <a:ext uri="{FF2B5EF4-FFF2-40B4-BE49-F238E27FC236}">
              <a16:creationId xmlns:a16="http://schemas.microsoft.com/office/drawing/2014/main" id="{00000000-0008-0000-0000-00000A000000}"/>
            </a:ext>
          </a:extLst>
        </xdr:cNvPr>
        <xdr:cNvGrpSpPr/>
      </xdr:nvGrpSpPr>
      <xdr:grpSpPr>
        <a:xfrm>
          <a:off x="390525" y="219076"/>
          <a:ext cx="4863811" cy="761999"/>
          <a:chOff x="600075" y="209551"/>
          <a:chExt cx="2628900" cy="714374"/>
        </a:xfrm>
      </xdr:grpSpPr>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00075" y="209551"/>
            <a:ext cx="2628900" cy="714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pic>
        <xdr:nvPicPr>
          <xdr:cNvPr id="12" name="Billede 5">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4" y="238122"/>
            <a:ext cx="2527492" cy="650159"/>
          </a:xfrm>
          <a:prstGeom prst="rect">
            <a:avLst/>
          </a:prstGeom>
        </xdr:spPr>
      </xdr:pic>
    </xdr:grpSp>
    <xdr:clientData/>
  </xdr:twoCellAnchor>
  <xdr:twoCellAnchor>
    <xdr:from>
      <xdr:col>2</xdr:col>
      <xdr:colOff>9525</xdr:colOff>
      <xdr:row>1</xdr:row>
      <xdr:rowOff>66676</xdr:rowOff>
    </xdr:from>
    <xdr:to>
      <xdr:col>9</xdr:col>
      <xdr:colOff>1368136</xdr:colOff>
      <xdr:row>6</xdr:row>
      <xdr:rowOff>66675</xdr:rowOff>
    </xdr:to>
    <xdr:grpSp>
      <xdr:nvGrpSpPr>
        <xdr:cNvPr id="13" name="Group 8">
          <a:extLst>
            <a:ext uri="{FF2B5EF4-FFF2-40B4-BE49-F238E27FC236}">
              <a16:creationId xmlns:a16="http://schemas.microsoft.com/office/drawing/2014/main" id="{00000000-0008-0000-0000-00000D000000}"/>
            </a:ext>
          </a:extLst>
        </xdr:cNvPr>
        <xdr:cNvGrpSpPr/>
      </xdr:nvGrpSpPr>
      <xdr:grpSpPr>
        <a:xfrm>
          <a:off x="390525" y="219076"/>
          <a:ext cx="4863811" cy="761999"/>
          <a:chOff x="600075" y="209551"/>
          <a:chExt cx="2628900" cy="714374"/>
        </a:xfrm>
      </xdr:grpSpPr>
      <xdr:sp macro="" textlink="">
        <xdr:nvSpPr>
          <xdr:cNvPr id="14" name="TextBox 7">
            <a:extLst>
              <a:ext uri="{FF2B5EF4-FFF2-40B4-BE49-F238E27FC236}">
                <a16:creationId xmlns:a16="http://schemas.microsoft.com/office/drawing/2014/main" id="{00000000-0008-0000-0000-00000E000000}"/>
              </a:ext>
            </a:extLst>
          </xdr:cNvPr>
          <xdr:cNvSpPr txBox="1"/>
        </xdr:nvSpPr>
        <xdr:spPr>
          <a:xfrm>
            <a:off x="600075" y="209551"/>
            <a:ext cx="2628900" cy="714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pic>
        <xdr:nvPicPr>
          <xdr:cNvPr id="15" name="Billede 5">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4" y="238122"/>
            <a:ext cx="2527492" cy="65015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241524</xdr:colOff>
      <xdr:row>1</xdr:row>
      <xdr:rowOff>82997</xdr:rowOff>
    </xdr:from>
    <xdr:to>
      <xdr:col>10</xdr:col>
      <xdr:colOff>136661</xdr:colOff>
      <xdr:row>6</xdr:row>
      <xdr:rowOff>83405</xdr:rowOff>
    </xdr:to>
    <xdr:pic>
      <xdr:nvPicPr>
        <xdr:cNvPr id="2" name="Billede 5" descr="Bæredygtig bundlinje - logo">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874" y="229047"/>
          <a:ext cx="5057687" cy="730658"/>
        </a:xfrm>
        <a:prstGeom prst="rect">
          <a:avLst/>
        </a:prstGeom>
        <a:solidFill>
          <a:schemeClr val="bg1"/>
        </a:solidFill>
        <a:ln>
          <a:solidFill>
            <a:sysClr val="windowText" lastClr="000000"/>
          </a:solidFill>
        </a:ln>
      </xdr:spPr>
    </xdr:pic>
    <xdr:clientData/>
  </xdr:twoCellAnchor>
  <xdr:twoCellAnchor>
    <xdr:from>
      <xdr:col>10</xdr:col>
      <xdr:colOff>1070144</xdr:colOff>
      <xdr:row>1</xdr:row>
      <xdr:rowOff>70387</xdr:rowOff>
    </xdr:from>
    <xdr:to>
      <xdr:col>17</xdr:col>
      <xdr:colOff>106198</xdr:colOff>
      <xdr:row>6</xdr:row>
      <xdr:rowOff>70387</xdr:rowOff>
    </xdr:to>
    <xdr:grpSp>
      <xdr:nvGrpSpPr>
        <xdr:cNvPr id="7" name="Group 6" descr="Logoer til Vækstforum Hovedstaden, Region Hovedstaden og Den Europæiske Fond for Regionaludvikling">
          <a:extLst>
            <a:ext uri="{FF2B5EF4-FFF2-40B4-BE49-F238E27FC236}">
              <a16:creationId xmlns:a16="http://schemas.microsoft.com/office/drawing/2014/main" id="{00000000-0008-0000-0200-000007000000}"/>
            </a:ext>
          </a:extLst>
        </xdr:cNvPr>
        <xdr:cNvGrpSpPr>
          <a:grpSpLocks noChangeAspect="1"/>
        </xdr:cNvGrpSpPr>
      </xdr:nvGrpSpPr>
      <xdr:grpSpPr>
        <a:xfrm>
          <a:off x="8271044" y="213262"/>
          <a:ext cx="4217654" cy="714375"/>
          <a:chOff x="4733925" y="200025"/>
          <a:chExt cx="4248150" cy="714375"/>
        </a:xfrm>
      </xdr:grpSpPr>
      <xdr:sp macro="" textlink="">
        <xdr:nvSpPr>
          <xdr:cNvPr id="6" name="TextBox 5">
            <a:extLst>
              <a:ext uri="{FF2B5EF4-FFF2-40B4-BE49-F238E27FC236}">
                <a16:creationId xmlns:a16="http://schemas.microsoft.com/office/drawing/2014/main" id="{00000000-0008-0000-0200-000006000000}"/>
              </a:ext>
              <a:ext uri="{C183D7F6-B498-43B3-948B-1728B52AA6E4}">
                <adec:decorative xmlns:adec="http://schemas.microsoft.com/office/drawing/2017/decorative" val="1"/>
              </a:ext>
            </a:extLst>
          </xdr:cNvPr>
          <xdr:cNvSpPr txBox="1"/>
        </xdr:nvSpPr>
        <xdr:spPr>
          <a:xfrm>
            <a:off x="4733925" y="200025"/>
            <a:ext cx="4248150" cy="7143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pic>
        <xdr:nvPicPr>
          <xdr:cNvPr id="3" name="Billede 7">
            <a:extLst>
              <a:ext uri="{FF2B5EF4-FFF2-40B4-BE49-F238E27FC236}">
                <a16:creationId xmlns:a16="http://schemas.microsoft.com/office/drawing/2014/main" id="{00000000-0008-0000-0200-000003000000}"/>
              </a:ext>
              <a:ext uri="{C183D7F6-B498-43B3-948B-1728B52AA6E4}">
                <adec:decorative xmlns:adec="http://schemas.microsoft.com/office/drawing/2017/decorative" val="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39640" y="266700"/>
            <a:ext cx="575945" cy="575945"/>
          </a:xfrm>
          <a:prstGeom prst="rect">
            <a:avLst/>
          </a:prstGeom>
        </xdr:spPr>
      </xdr:pic>
      <xdr:pic>
        <xdr:nvPicPr>
          <xdr:cNvPr id="4" name="Billede 8">
            <a:extLst>
              <a:ext uri="{FF2B5EF4-FFF2-40B4-BE49-F238E27FC236}">
                <a16:creationId xmlns:a16="http://schemas.microsoft.com/office/drawing/2014/main" id="{00000000-0008-0000-0200-000004000000}"/>
              </a:ext>
              <a:ext uri="{C183D7F6-B498-43B3-948B-1728B52AA6E4}">
                <adec:decorative xmlns:adec="http://schemas.microsoft.com/office/drawing/2017/decorative" val="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329170" y="292735"/>
            <a:ext cx="1619885" cy="579755"/>
          </a:xfrm>
          <a:prstGeom prst="rect">
            <a:avLst/>
          </a:prstGeom>
        </xdr:spPr>
      </xdr:pic>
      <xdr:pic>
        <xdr:nvPicPr>
          <xdr:cNvPr id="5" name="Billede 9">
            <a:extLst>
              <a:ext uri="{FF2B5EF4-FFF2-40B4-BE49-F238E27FC236}">
                <a16:creationId xmlns:a16="http://schemas.microsoft.com/office/drawing/2014/main" id="{00000000-0008-0000-0200-000005000000}"/>
              </a:ext>
              <a:ext uri="{C183D7F6-B498-43B3-948B-1728B52AA6E4}">
                <adec:decorative xmlns:adec="http://schemas.microsoft.com/office/drawing/2017/decorative" val="1"/>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534025" y="290830"/>
            <a:ext cx="1616075" cy="488315"/>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22602</xdr:colOff>
      <xdr:row>8</xdr:row>
      <xdr:rowOff>3229</xdr:rowOff>
    </xdr:from>
    <xdr:to>
      <xdr:col>3</xdr:col>
      <xdr:colOff>665136</xdr:colOff>
      <xdr:row>9</xdr:row>
      <xdr:rowOff>6457</xdr:rowOff>
    </xdr:to>
    <xdr:sp macro="" textlink="">
      <xdr:nvSpPr>
        <xdr:cNvPr id="3" name="Right Arrow 2">
          <a:extLst>
            <a:ext uri="{FF2B5EF4-FFF2-40B4-BE49-F238E27FC236}">
              <a16:creationId xmlns:a16="http://schemas.microsoft.com/office/drawing/2014/main" id="{00000000-0008-0000-0C00-000003000000}"/>
            </a:ext>
            <a:ext uri="{C183D7F6-B498-43B3-948B-1728B52AA6E4}">
              <adec:decorative xmlns:adec="http://schemas.microsoft.com/office/drawing/2017/decorative" val="1"/>
            </a:ext>
          </a:extLst>
        </xdr:cNvPr>
        <xdr:cNvSpPr/>
      </xdr:nvSpPr>
      <xdr:spPr>
        <a:xfrm>
          <a:off x="1391619" y="713568"/>
          <a:ext cx="642534" cy="145296"/>
        </a:xfrm>
        <a:prstGeom prst="rightArrow">
          <a:avLst/>
        </a:prstGeom>
        <a:solidFill>
          <a:schemeClr val="accent5">
            <a:lumMod val="40000"/>
            <a:lumOff val="60000"/>
          </a:schemeClr>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3</xdr:col>
      <xdr:colOff>19373</xdr:colOff>
      <xdr:row>13</xdr:row>
      <xdr:rowOff>0</xdr:rowOff>
    </xdr:from>
    <xdr:to>
      <xdr:col>3</xdr:col>
      <xdr:colOff>668365</xdr:colOff>
      <xdr:row>14</xdr:row>
      <xdr:rowOff>3228</xdr:rowOff>
    </xdr:to>
    <xdr:sp macro="" textlink="">
      <xdr:nvSpPr>
        <xdr:cNvPr id="4" name="Right Arrow 3">
          <a:extLst>
            <a:ext uri="{FF2B5EF4-FFF2-40B4-BE49-F238E27FC236}">
              <a16:creationId xmlns:a16="http://schemas.microsoft.com/office/drawing/2014/main" id="{00000000-0008-0000-0C00-000004000000}"/>
            </a:ext>
            <a:ext uri="{C183D7F6-B498-43B3-948B-1728B52AA6E4}">
              <adec:decorative xmlns:adec="http://schemas.microsoft.com/office/drawing/2017/decorative" val="1"/>
            </a:ext>
          </a:extLst>
        </xdr:cNvPr>
        <xdr:cNvSpPr/>
      </xdr:nvSpPr>
      <xdr:spPr>
        <a:xfrm>
          <a:off x="1388390" y="1420678"/>
          <a:ext cx="648992" cy="145296"/>
        </a:xfrm>
        <a:prstGeom prst="rightArrow">
          <a:avLst/>
        </a:prstGeom>
        <a:solidFill>
          <a:schemeClr val="accent5">
            <a:lumMod val="40000"/>
            <a:lumOff val="60000"/>
          </a:schemeClr>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3</xdr:col>
      <xdr:colOff>19374</xdr:colOff>
      <xdr:row>19</xdr:row>
      <xdr:rowOff>0</xdr:rowOff>
    </xdr:from>
    <xdr:to>
      <xdr:col>3</xdr:col>
      <xdr:colOff>668366</xdr:colOff>
      <xdr:row>20</xdr:row>
      <xdr:rowOff>3228</xdr:rowOff>
    </xdr:to>
    <xdr:sp macro="" textlink="">
      <xdr:nvSpPr>
        <xdr:cNvPr id="5" name="Right Arrow 4">
          <a:extLst>
            <a:ext uri="{FF2B5EF4-FFF2-40B4-BE49-F238E27FC236}">
              <a16:creationId xmlns:a16="http://schemas.microsoft.com/office/drawing/2014/main" id="{00000000-0008-0000-0C00-000005000000}"/>
            </a:ext>
            <a:ext uri="{C183D7F6-B498-43B3-948B-1728B52AA6E4}">
              <adec:decorative xmlns:adec="http://schemas.microsoft.com/office/drawing/2017/decorative" val="1"/>
            </a:ext>
          </a:extLst>
        </xdr:cNvPr>
        <xdr:cNvSpPr/>
      </xdr:nvSpPr>
      <xdr:spPr>
        <a:xfrm>
          <a:off x="1388391" y="2131017"/>
          <a:ext cx="648992" cy="145296"/>
        </a:xfrm>
        <a:prstGeom prst="rightArrow">
          <a:avLst/>
        </a:prstGeom>
        <a:solidFill>
          <a:schemeClr val="accent5">
            <a:lumMod val="40000"/>
            <a:lumOff val="60000"/>
          </a:schemeClr>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3</xdr:col>
      <xdr:colOff>29061</xdr:colOff>
      <xdr:row>24</xdr:row>
      <xdr:rowOff>0</xdr:rowOff>
    </xdr:from>
    <xdr:to>
      <xdr:col>3</xdr:col>
      <xdr:colOff>678053</xdr:colOff>
      <xdr:row>25</xdr:row>
      <xdr:rowOff>3228</xdr:rowOff>
    </xdr:to>
    <xdr:sp macro="" textlink="">
      <xdr:nvSpPr>
        <xdr:cNvPr id="6" name="Right Arrow 5">
          <a:extLst>
            <a:ext uri="{FF2B5EF4-FFF2-40B4-BE49-F238E27FC236}">
              <a16:creationId xmlns:a16="http://schemas.microsoft.com/office/drawing/2014/main" id="{00000000-0008-0000-0C00-000006000000}"/>
            </a:ext>
            <a:ext uri="{C183D7F6-B498-43B3-948B-1728B52AA6E4}">
              <adec:decorative xmlns:adec="http://schemas.microsoft.com/office/drawing/2017/decorative" val="1"/>
            </a:ext>
          </a:extLst>
        </xdr:cNvPr>
        <xdr:cNvSpPr/>
      </xdr:nvSpPr>
      <xdr:spPr>
        <a:xfrm>
          <a:off x="1398078" y="2841356"/>
          <a:ext cx="648992" cy="145296"/>
        </a:xfrm>
        <a:prstGeom prst="rightArrow">
          <a:avLst/>
        </a:prstGeom>
        <a:solidFill>
          <a:schemeClr val="accent5">
            <a:lumMod val="40000"/>
            <a:lumOff val="60000"/>
          </a:schemeClr>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D387:D396" totalsRowShown="0" headerRowDxfId="2" dataDxfId="1">
  <autoFilter ref="D387:D396" xr:uid="{00000000-0009-0000-0100-000001000000}"/>
  <tableColumns count="1">
    <tableColumn id="1" xr3:uid="{00000000-0010-0000-0000-000001000000}" name="Column1" dataDxfId="0"/>
  </tableColumns>
  <tableStyleInfo name="TableStyleLight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hyperlink" Target="https://ens.dk/sites/ens.dk/files/CO2/standardfaktorer_for_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H126"/>
  <sheetViews>
    <sheetView showGridLines="0" showZeros="0" view="pageBreakPreview" topLeftCell="A7" zoomScale="50" zoomScaleNormal="70" zoomScaleSheetLayoutView="50" zoomScalePageLayoutView="70" workbookViewId="0">
      <selection activeCell="D40" sqref="D40:J63"/>
    </sheetView>
  </sheetViews>
  <sheetFormatPr defaultColWidth="8.75" defaultRowHeight="11.25" x14ac:dyDescent="0.15"/>
  <cols>
    <col min="1" max="1" width="1.75" style="313" customWidth="1"/>
    <col min="2" max="2" width="3.125" style="313" customWidth="1"/>
    <col min="3" max="3" width="1.75" style="313" customWidth="1"/>
    <col min="4" max="4" width="13" style="313" customWidth="1"/>
    <col min="5" max="5" width="12.75" style="313" customWidth="1"/>
    <col min="6" max="6" width="1.75" style="313" customWidth="1"/>
    <col min="7" max="7" width="7.125" style="313" customWidth="1"/>
    <col min="8" max="8" width="7.75" style="313" customWidth="1"/>
    <col min="9" max="9" width="1.75" style="313" customWidth="1"/>
    <col min="10" max="10" width="19" style="313" customWidth="1"/>
    <col min="11" max="11" width="2.75" style="313" customWidth="1"/>
    <col min="12" max="12" width="16.125" style="313" customWidth="1"/>
    <col min="13" max="13" width="1.75" style="313" customWidth="1"/>
    <col min="14" max="14" width="15.75" style="313" bestFit="1" customWidth="1"/>
    <col min="15" max="15" width="2.125" style="313" customWidth="1"/>
    <col min="16" max="16" width="15.75" style="313" bestFit="1" customWidth="1"/>
    <col min="17" max="17" width="1.75" style="313" customWidth="1"/>
    <col min="18" max="18" width="15.75" style="313" bestFit="1" customWidth="1"/>
    <col min="19" max="19" width="1.5" style="313" customWidth="1"/>
    <col min="20" max="20" width="3.125" style="313" customWidth="1"/>
    <col min="21" max="21" width="1.75" style="313" customWidth="1"/>
    <col min="22" max="16384" width="8.75" style="313"/>
  </cols>
  <sheetData>
    <row r="2" spans="2:22" ht="11.25" customHeight="1" x14ac:dyDescent="0.15"/>
    <row r="3" spans="2:22" ht="11.25" customHeight="1" x14ac:dyDescent="0.15">
      <c r="V3" s="313" t="s">
        <v>0</v>
      </c>
    </row>
    <row r="4" spans="2:22" ht="11.25" customHeight="1" x14ac:dyDescent="0.15">
      <c r="D4" s="334"/>
      <c r="R4" s="335"/>
      <c r="S4" s="335"/>
    </row>
    <row r="5" spans="2:22" ht="11.25" customHeight="1" x14ac:dyDescent="0.15">
      <c r="D5" s="334"/>
      <c r="R5" s="335"/>
      <c r="S5" s="335"/>
    </row>
    <row r="6" spans="2:22" ht="11.25" customHeight="1" x14ac:dyDescent="0.15">
      <c r="D6" s="334"/>
      <c r="R6" s="335"/>
      <c r="S6" s="335"/>
    </row>
    <row r="7" spans="2:22" ht="11.25" customHeight="1" x14ac:dyDescent="0.15">
      <c r="D7" s="334"/>
      <c r="R7" s="335"/>
      <c r="S7" s="335"/>
    </row>
    <row r="8" spans="2:22" ht="11.25" customHeight="1" x14ac:dyDescent="0.15">
      <c r="C8" s="608" t="s">
        <v>1</v>
      </c>
      <c r="D8" s="609"/>
      <c r="E8" s="609"/>
      <c r="F8" s="609"/>
      <c r="G8" s="609"/>
      <c r="H8" s="609"/>
      <c r="I8" s="609"/>
      <c r="J8" s="609"/>
      <c r="K8" s="609"/>
      <c r="L8" s="609"/>
      <c r="M8" s="609"/>
      <c r="N8" s="609"/>
      <c r="O8" s="609"/>
      <c r="P8" s="609"/>
      <c r="Q8" s="609"/>
      <c r="R8" s="609"/>
      <c r="S8" s="610"/>
      <c r="T8" s="336"/>
    </row>
    <row r="9" spans="2:22" ht="11.25" customHeight="1" x14ac:dyDescent="0.15">
      <c r="C9" s="611"/>
      <c r="D9" s="612"/>
      <c r="E9" s="612"/>
      <c r="F9" s="612"/>
      <c r="G9" s="612"/>
      <c r="H9" s="612"/>
      <c r="I9" s="612"/>
      <c r="J9" s="612"/>
      <c r="K9" s="612"/>
      <c r="L9" s="612"/>
      <c r="M9" s="612"/>
      <c r="N9" s="612"/>
      <c r="O9" s="612"/>
      <c r="P9" s="612"/>
      <c r="Q9" s="612"/>
      <c r="R9" s="612"/>
      <c r="S9" s="613"/>
      <c r="T9" s="336"/>
    </row>
    <row r="10" spans="2:22" ht="11.25" customHeight="1" x14ac:dyDescent="0.15">
      <c r="C10" s="318"/>
      <c r="D10" s="337"/>
      <c r="E10" s="318"/>
      <c r="F10" s="318"/>
      <c r="G10" s="318"/>
      <c r="H10" s="318"/>
      <c r="I10" s="318"/>
      <c r="J10" s="318"/>
      <c r="K10" s="318"/>
      <c r="L10" s="318"/>
      <c r="M10" s="318"/>
      <c r="N10" s="318"/>
      <c r="O10" s="318"/>
      <c r="P10" s="318"/>
      <c r="Q10" s="318"/>
      <c r="R10" s="338"/>
      <c r="S10" s="338"/>
      <c r="T10" s="318"/>
    </row>
    <row r="11" spans="2:22" ht="3.75" customHeight="1" x14ac:dyDescent="0.15">
      <c r="B11" s="318"/>
      <c r="C11" s="318"/>
      <c r="D11" s="337"/>
      <c r="E11" s="318"/>
      <c r="F11" s="318"/>
      <c r="G11" s="318"/>
      <c r="H11" s="318"/>
      <c r="I11" s="318"/>
      <c r="J11" s="318"/>
      <c r="K11" s="318"/>
      <c r="L11" s="318"/>
      <c r="M11" s="318"/>
      <c r="N11" s="318"/>
      <c r="O11" s="318"/>
      <c r="P11" s="318"/>
      <c r="Q11" s="318"/>
      <c r="R11" s="338"/>
      <c r="S11" s="338"/>
      <c r="T11" s="318"/>
    </row>
    <row r="12" spans="2:22" ht="3.75" customHeight="1" x14ac:dyDescent="0.15"/>
    <row r="15" spans="2:22" ht="12.75" x14ac:dyDescent="0.15">
      <c r="D15" s="614" t="s">
        <v>2</v>
      </c>
      <c r="E15" s="615"/>
      <c r="F15" s="615"/>
      <c r="G15" s="615"/>
      <c r="H15" s="615"/>
      <c r="I15" s="615"/>
      <c r="J15" s="616"/>
      <c r="L15" s="614" t="s">
        <v>3</v>
      </c>
      <c r="M15" s="615"/>
      <c r="N15" s="615"/>
      <c r="O15" s="615"/>
      <c r="P15" s="615"/>
      <c r="Q15" s="615"/>
      <c r="R15" s="616"/>
      <c r="T15" s="339"/>
    </row>
    <row r="16" spans="2:22" ht="12.75" x14ac:dyDescent="0.15">
      <c r="D16" s="617"/>
      <c r="E16" s="618"/>
      <c r="F16" s="618"/>
      <c r="G16" s="618"/>
      <c r="H16" s="618"/>
      <c r="I16" s="618"/>
      <c r="J16" s="619"/>
      <c r="L16" s="617"/>
      <c r="M16" s="618"/>
      <c r="N16" s="618"/>
      <c r="O16" s="618"/>
      <c r="P16" s="618"/>
      <c r="Q16" s="618"/>
      <c r="R16" s="619"/>
      <c r="T16" s="339"/>
    </row>
    <row r="17" spans="4:23" x14ac:dyDescent="0.15">
      <c r="D17" s="617"/>
      <c r="E17" s="618"/>
      <c r="F17" s="618"/>
      <c r="G17" s="618"/>
      <c r="H17" s="618"/>
      <c r="I17" s="618"/>
      <c r="J17" s="619"/>
      <c r="L17" s="617"/>
      <c r="M17" s="618"/>
      <c r="N17" s="618"/>
      <c r="O17" s="618"/>
      <c r="P17" s="618"/>
      <c r="Q17" s="618"/>
      <c r="R17" s="619"/>
    </row>
    <row r="18" spans="4:23" ht="11.25" customHeight="1" x14ac:dyDescent="0.15">
      <c r="D18" s="617"/>
      <c r="E18" s="618"/>
      <c r="F18" s="618"/>
      <c r="G18" s="618"/>
      <c r="H18" s="618"/>
      <c r="I18" s="618"/>
      <c r="J18" s="619"/>
      <c r="L18" s="617"/>
      <c r="M18" s="618"/>
      <c r="N18" s="618"/>
      <c r="O18" s="618"/>
      <c r="P18" s="618"/>
      <c r="Q18" s="618"/>
      <c r="R18" s="619"/>
    </row>
    <row r="19" spans="4:23" ht="11.25" customHeight="1" x14ac:dyDescent="0.15">
      <c r="D19" s="617"/>
      <c r="E19" s="618"/>
      <c r="F19" s="618"/>
      <c r="G19" s="618"/>
      <c r="H19" s="618"/>
      <c r="I19" s="618"/>
      <c r="J19" s="619"/>
      <c r="L19" s="617"/>
      <c r="M19" s="618"/>
      <c r="N19" s="618"/>
      <c r="O19" s="618"/>
      <c r="P19" s="618"/>
      <c r="Q19" s="618"/>
      <c r="R19" s="619"/>
    </row>
    <row r="20" spans="4:23" x14ac:dyDescent="0.15">
      <c r="D20" s="617"/>
      <c r="E20" s="618"/>
      <c r="F20" s="618"/>
      <c r="G20" s="618"/>
      <c r="H20" s="618"/>
      <c r="I20" s="618"/>
      <c r="J20" s="619"/>
      <c r="L20" s="617"/>
      <c r="M20" s="618"/>
      <c r="N20" s="618"/>
      <c r="O20" s="618"/>
      <c r="P20" s="618"/>
      <c r="Q20" s="618"/>
      <c r="R20" s="619"/>
      <c r="T20" s="340"/>
    </row>
    <row r="21" spans="4:23" ht="11.25" customHeight="1" x14ac:dyDescent="0.15">
      <c r="D21" s="617"/>
      <c r="E21" s="618"/>
      <c r="F21" s="618"/>
      <c r="G21" s="618"/>
      <c r="H21" s="618"/>
      <c r="I21" s="618"/>
      <c r="J21" s="619"/>
      <c r="L21" s="617"/>
      <c r="M21" s="618"/>
      <c r="N21" s="618"/>
      <c r="O21" s="618"/>
      <c r="P21" s="618"/>
      <c r="Q21" s="618"/>
      <c r="R21" s="619"/>
    </row>
    <row r="22" spans="4:23" ht="11.25" customHeight="1" x14ac:dyDescent="0.15">
      <c r="D22" s="617"/>
      <c r="E22" s="618"/>
      <c r="F22" s="618"/>
      <c r="G22" s="618"/>
      <c r="H22" s="618"/>
      <c r="I22" s="618"/>
      <c r="J22" s="619"/>
      <c r="L22" s="617"/>
      <c r="M22" s="618"/>
      <c r="N22" s="618"/>
      <c r="O22" s="618"/>
      <c r="P22" s="618"/>
      <c r="Q22" s="618"/>
      <c r="R22" s="619"/>
      <c r="W22" s="313" t="s">
        <v>4</v>
      </c>
    </row>
    <row r="23" spans="4:23" x14ac:dyDescent="0.15">
      <c r="D23" s="617"/>
      <c r="E23" s="618"/>
      <c r="F23" s="618"/>
      <c r="G23" s="618"/>
      <c r="H23" s="618"/>
      <c r="I23" s="618"/>
      <c r="J23" s="619"/>
      <c r="L23" s="617"/>
      <c r="M23" s="618"/>
      <c r="N23" s="618"/>
      <c r="O23" s="618"/>
      <c r="P23" s="618"/>
      <c r="Q23" s="618"/>
      <c r="R23" s="619"/>
      <c r="T23" s="341"/>
    </row>
    <row r="24" spans="4:23" x14ac:dyDescent="0.15">
      <c r="D24" s="617"/>
      <c r="E24" s="618"/>
      <c r="F24" s="618"/>
      <c r="G24" s="618"/>
      <c r="H24" s="618"/>
      <c r="I24" s="618"/>
      <c r="J24" s="619"/>
      <c r="L24" s="617"/>
      <c r="M24" s="618"/>
      <c r="N24" s="618"/>
      <c r="O24" s="618"/>
      <c r="P24" s="618"/>
      <c r="Q24" s="618"/>
      <c r="R24" s="619"/>
      <c r="T24" s="341"/>
    </row>
    <row r="25" spans="4:23" x14ac:dyDescent="0.15">
      <c r="D25" s="617"/>
      <c r="E25" s="618"/>
      <c r="F25" s="618"/>
      <c r="G25" s="618"/>
      <c r="H25" s="618"/>
      <c r="I25" s="618"/>
      <c r="J25" s="619"/>
      <c r="L25" s="617"/>
      <c r="M25" s="618"/>
      <c r="N25" s="618"/>
      <c r="O25" s="618"/>
      <c r="P25" s="618"/>
      <c r="Q25" s="618"/>
      <c r="R25" s="619"/>
      <c r="T25" s="341"/>
    </row>
    <row r="26" spans="4:23" x14ac:dyDescent="0.15">
      <c r="D26" s="617"/>
      <c r="E26" s="618"/>
      <c r="F26" s="618"/>
      <c r="G26" s="618"/>
      <c r="H26" s="618"/>
      <c r="I26" s="618"/>
      <c r="J26" s="619"/>
      <c r="L26" s="617"/>
      <c r="M26" s="618"/>
      <c r="N26" s="618"/>
      <c r="O26" s="618"/>
      <c r="P26" s="618"/>
      <c r="Q26" s="618"/>
      <c r="R26" s="619"/>
    </row>
    <row r="27" spans="4:23" x14ac:dyDescent="0.15">
      <c r="D27" s="617"/>
      <c r="E27" s="618"/>
      <c r="F27" s="618"/>
      <c r="G27" s="618"/>
      <c r="H27" s="618"/>
      <c r="I27" s="618"/>
      <c r="J27" s="619"/>
      <c r="L27" s="617"/>
      <c r="M27" s="618"/>
      <c r="N27" s="618"/>
      <c r="O27" s="618"/>
      <c r="P27" s="618"/>
      <c r="Q27" s="618"/>
      <c r="R27" s="619"/>
      <c r="T27" s="341"/>
    </row>
    <row r="28" spans="4:23" x14ac:dyDescent="0.15">
      <c r="D28" s="617"/>
      <c r="E28" s="618"/>
      <c r="F28" s="618"/>
      <c r="G28" s="618"/>
      <c r="H28" s="618"/>
      <c r="I28" s="618"/>
      <c r="J28" s="619"/>
      <c r="L28" s="617"/>
      <c r="M28" s="618"/>
      <c r="N28" s="618"/>
      <c r="O28" s="618"/>
      <c r="P28" s="618"/>
      <c r="Q28" s="618"/>
      <c r="R28" s="619"/>
    </row>
    <row r="29" spans="4:23" x14ac:dyDescent="0.15">
      <c r="D29" s="617"/>
      <c r="E29" s="618"/>
      <c r="F29" s="618"/>
      <c r="G29" s="618"/>
      <c r="H29" s="618"/>
      <c r="I29" s="618"/>
      <c r="J29" s="619"/>
      <c r="L29" s="617"/>
      <c r="M29" s="618"/>
      <c r="N29" s="618"/>
      <c r="O29" s="618"/>
      <c r="P29" s="618"/>
      <c r="Q29" s="618"/>
      <c r="R29" s="619"/>
      <c r="T29" s="341"/>
    </row>
    <row r="30" spans="4:23" x14ac:dyDescent="0.15">
      <c r="D30" s="617"/>
      <c r="E30" s="618"/>
      <c r="F30" s="618"/>
      <c r="G30" s="618"/>
      <c r="H30" s="618"/>
      <c r="I30" s="618"/>
      <c r="J30" s="619"/>
      <c r="L30" s="617"/>
      <c r="M30" s="618"/>
      <c r="N30" s="618"/>
      <c r="O30" s="618"/>
      <c r="P30" s="618"/>
      <c r="Q30" s="618"/>
      <c r="R30" s="619"/>
    </row>
    <row r="31" spans="4:23" x14ac:dyDescent="0.15">
      <c r="D31" s="617"/>
      <c r="E31" s="618"/>
      <c r="F31" s="618"/>
      <c r="G31" s="618"/>
      <c r="H31" s="618"/>
      <c r="I31" s="618"/>
      <c r="J31" s="619"/>
      <c r="L31" s="617"/>
      <c r="M31" s="618"/>
      <c r="N31" s="618"/>
      <c r="O31" s="618"/>
      <c r="P31" s="618"/>
      <c r="Q31" s="618"/>
      <c r="R31" s="619"/>
      <c r="T31" s="341"/>
    </row>
    <row r="32" spans="4:23" ht="14.25" x14ac:dyDescent="0.15">
      <c r="D32" s="617"/>
      <c r="E32" s="618"/>
      <c r="F32" s="618"/>
      <c r="G32" s="618"/>
      <c r="H32" s="618"/>
      <c r="I32" s="618"/>
      <c r="J32" s="619"/>
      <c r="L32" s="617"/>
      <c r="M32" s="618"/>
      <c r="N32" s="618"/>
      <c r="O32" s="618"/>
      <c r="P32" s="618"/>
      <c r="Q32" s="618"/>
      <c r="R32" s="619"/>
      <c r="T32" s="342"/>
    </row>
    <row r="33" spans="1:21" ht="14.25" x14ac:dyDescent="0.15">
      <c r="D33" s="617"/>
      <c r="E33" s="618"/>
      <c r="F33" s="618"/>
      <c r="G33" s="618"/>
      <c r="H33" s="618"/>
      <c r="I33" s="618"/>
      <c r="J33" s="619"/>
      <c r="L33" s="617"/>
      <c r="M33" s="618"/>
      <c r="N33" s="618"/>
      <c r="O33" s="618"/>
      <c r="P33" s="618"/>
      <c r="Q33" s="618"/>
      <c r="R33" s="619"/>
      <c r="T33" s="343"/>
    </row>
    <row r="34" spans="1:21" x14ac:dyDescent="0.15">
      <c r="D34" s="617"/>
      <c r="E34" s="618"/>
      <c r="F34" s="618"/>
      <c r="G34" s="618"/>
      <c r="H34" s="618"/>
      <c r="I34" s="618"/>
      <c r="J34" s="619"/>
      <c r="L34" s="617"/>
      <c r="M34" s="618"/>
      <c r="N34" s="618"/>
      <c r="O34" s="618"/>
      <c r="P34" s="618"/>
      <c r="Q34" s="618"/>
      <c r="R34" s="619"/>
      <c r="T34" s="344"/>
    </row>
    <row r="35" spans="1:21" x14ac:dyDescent="0.15">
      <c r="D35" s="617"/>
      <c r="E35" s="618"/>
      <c r="F35" s="618"/>
      <c r="G35" s="618"/>
      <c r="H35" s="618"/>
      <c r="I35" s="618"/>
      <c r="J35" s="619"/>
      <c r="L35" s="617"/>
      <c r="M35" s="618"/>
      <c r="N35" s="618"/>
      <c r="O35" s="618"/>
      <c r="P35" s="618"/>
      <c r="Q35" s="618"/>
      <c r="R35" s="619"/>
    </row>
    <row r="36" spans="1:21" x14ac:dyDescent="0.15">
      <c r="B36" s="318"/>
      <c r="D36" s="617"/>
      <c r="E36" s="618"/>
      <c r="F36" s="618"/>
      <c r="G36" s="618"/>
      <c r="H36" s="618"/>
      <c r="I36" s="618"/>
      <c r="J36" s="619"/>
      <c r="L36" s="617"/>
      <c r="M36" s="618"/>
      <c r="N36" s="618"/>
      <c r="O36" s="618"/>
      <c r="P36" s="618"/>
      <c r="Q36" s="618"/>
      <c r="R36" s="619"/>
      <c r="T36" s="318"/>
    </row>
    <row r="37" spans="1:21" x14ac:dyDescent="0.15">
      <c r="D37" s="617"/>
      <c r="E37" s="618"/>
      <c r="F37" s="618"/>
      <c r="G37" s="618"/>
      <c r="H37" s="618"/>
      <c r="I37" s="618"/>
      <c r="J37" s="619"/>
      <c r="L37" s="617"/>
      <c r="M37" s="618"/>
      <c r="N37" s="618"/>
      <c r="O37" s="618"/>
      <c r="P37" s="618"/>
      <c r="Q37" s="618"/>
      <c r="R37" s="619"/>
      <c r="T37" s="345"/>
    </row>
    <row r="38" spans="1:21" ht="11.25" customHeight="1" x14ac:dyDescent="0.15">
      <c r="B38" s="318"/>
      <c r="D38" s="620"/>
      <c r="E38" s="621"/>
      <c r="F38" s="621"/>
      <c r="G38" s="621"/>
      <c r="H38" s="621"/>
      <c r="I38" s="621"/>
      <c r="J38" s="622"/>
      <c r="L38" s="620"/>
      <c r="M38" s="621"/>
      <c r="N38" s="621"/>
      <c r="O38" s="621"/>
      <c r="P38" s="621"/>
      <c r="Q38" s="621"/>
      <c r="R38" s="622"/>
      <c r="T38" s="318"/>
    </row>
    <row r="39" spans="1:21" ht="11.25" customHeight="1" x14ac:dyDescent="0.15">
      <c r="A39" s="318"/>
      <c r="B39" s="318"/>
      <c r="T39" s="318"/>
    </row>
    <row r="40" spans="1:21" ht="11.25" customHeight="1" x14ac:dyDescent="0.15">
      <c r="A40" s="318"/>
      <c r="B40" s="318"/>
      <c r="D40" s="614" t="s">
        <v>5</v>
      </c>
      <c r="E40" s="615"/>
      <c r="F40" s="615"/>
      <c r="G40" s="615"/>
      <c r="H40" s="615"/>
      <c r="I40" s="615"/>
      <c r="J40" s="616"/>
      <c r="L40" s="614" t="s">
        <v>6</v>
      </c>
      <c r="M40" s="615"/>
      <c r="N40" s="615"/>
      <c r="O40" s="615"/>
      <c r="P40" s="615"/>
      <c r="Q40" s="615"/>
      <c r="R40" s="616"/>
      <c r="T40" s="458"/>
    </row>
    <row r="41" spans="1:21" x14ac:dyDescent="0.15">
      <c r="A41" s="318"/>
      <c r="B41" s="318"/>
      <c r="D41" s="617"/>
      <c r="E41" s="618"/>
      <c r="F41" s="618"/>
      <c r="G41" s="618"/>
      <c r="H41" s="618"/>
      <c r="I41" s="618"/>
      <c r="J41" s="619"/>
      <c r="L41" s="617"/>
      <c r="M41" s="618"/>
      <c r="N41" s="618"/>
      <c r="O41" s="618"/>
      <c r="P41" s="618"/>
      <c r="Q41" s="618"/>
      <c r="R41" s="619"/>
      <c r="T41" s="458"/>
    </row>
    <row r="42" spans="1:21" ht="11.25" customHeight="1" x14ac:dyDescent="0.15">
      <c r="A42" s="318"/>
      <c r="B42" s="318"/>
      <c r="D42" s="617"/>
      <c r="E42" s="618"/>
      <c r="F42" s="618"/>
      <c r="G42" s="618"/>
      <c r="H42" s="618"/>
      <c r="I42" s="618"/>
      <c r="J42" s="619"/>
      <c r="L42" s="617"/>
      <c r="M42" s="618"/>
      <c r="N42" s="618"/>
      <c r="O42" s="618"/>
      <c r="P42" s="618"/>
      <c r="Q42" s="618"/>
      <c r="R42" s="619"/>
      <c r="T42" s="458"/>
      <c r="U42" s="318"/>
    </row>
    <row r="43" spans="1:21" x14ac:dyDescent="0.15">
      <c r="A43" s="318"/>
      <c r="B43" s="318"/>
      <c r="D43" s="617"/>
      <c r="E43" s="618"/>
      <c r="F43" s="618"/>
      <c r="G43" s="618"/>
      <c r="H43" s="618"/>
      <c r="I43" s="618"/>
      <c r="J43" s="619"/>
      <c r="L43" s="617"/>
      <c r="M43" s="618"/>
      <c r="N43" s="618"/>
      <c r="O43" s="618"/>
      <c r="P43" s="618"/>
      <c r="Q43" s="618"/>
      <c r="R43" s="619"/>
      <c r="U43" s="318"/>
    </row>
    <row r="44" spans="1:21" x14ac:dyDescent="0.15">
      <c r="A44" s="318"/>
      <c r="B44" s="318"/>
      <c r="D44" s="617"/>
      <c r="E44" s="618"/>
      <c r="F44" s="618"/>
      <c r="G44" s="618"/>
      <c r="H44" s="618"/>
      <c r="I44" s="618"/>
      <c r="J44" s="619"/>
      <c r="L44" s="617"/>
      <c r="M44" s="618"/>
      <c r="N44" s="618"/>
      <c r="O44" s="618"/>
      <c r="P44" s="618"/>
      <c r="Q44" s="618"/>
      <c r="R44" s="619"/>
      <c r="T44" s="457"/>
      <c r="U44" s="318"/>
    </row>
    <row r="45" spans="1:21" x14ac:dyDescent="0.15">
      <c r="A45" s="318"/>
      <c r="B45" s="318"/>
      <c r="D45" s="617"/>
      <c r="E45" s="618"/>
      <c r="F45" s="618"/>
      <c r="G45" s="618"/>
      <c r="H45" s="618"/>
      <c r="I45" s="618"/>
      <c r="J45" s="619"/>
      <c r="L45" s="617"/>
      <c r="M45" s="618"/>
      <c r="N45" s="618"/>
      <c r="O45" s="618"/>
      <c r="P45" s="618"/>
      <c r="Q45" s="618"/>
      <c r="R45" s="619"/>
      <c r="T45" s="346"/>
      <c r="U45" s="318"/>
    </row>
    <row r="46" spans="1:21" x14ac:dyDescent="0.15">
      <c r="A46" s="318"/>
      <c r="B46" s="318"/>
      <c r="D46" s="617"/>
      <c r="E46" s="618"/>
      <c r="F46" s="618"/>
      <c r="G46" s="618"/>
      <c r="H46" s="618"/>
      <c r="I46" s="618"/>
      <c r="J46" s="619"/>
      <c r="L46" s="617"/>
      <c r="M46" s="618"/>
      <c r="N46" s="618"/>
      <c r="O46" s="618"/>
      <c r="P46" s="618"/>
      <c r="Q46" s="618"/>
      <c r="R46" s="619"/>
      <c r="T46" s="346"/>
      <c r="U46" s="318"/>
    </row>
    <row r="47" spans="1:21" x14ac:dyDescent="0.15">
      <c r="A47" s="318"/>
      <c r="B47" s="318"/>
      <c r="D47" s="617"/>
      <c r="E47" s="618"/>
      <c r="F47" s="618"/>
      <c r="G47" s="618"/>
      <c r="H47" s="618"/>
      <c r="I47" s="618"/>
      <c r="J47" s="619"/>
      <c r="L47" s="617"/>
      <c r="M47" s="618"/>
      <c r="N47" s="618"/>
      <c r="O47" s="618"/>
      <c r="P47" s="618"/>
      <c r="Q47" s="618"/>
      <c r="R47" s="619"/>
      <c r="T47" s="346"/>
      <c r="U47" s="318"/>
    </row>
    <row r="48" spans="1:21" x14ac:dyDescent="0.15">
      <c r="A48" s="318"/>
      <c r="B48" s="318"/>
      <c r="D48" s="617"/>
      <c r="E48" s="618"/>
      <c r="F48" s="618"/>
      <c r="G48" s="618"/>
      <c r="H48" s="618"/>
      <c r="I48" s="618"/>
      <c r="J48" s="619"/>
      <c r="L48" s="617"/>
      <c r="M48" s="618"/>
      <c r="N48" s="618"/>
      <c r="O48" s="618"/>
      <c r="P48" s="618"/>
      <c r="Q48" s="618"/>
      <c r="R48" s="619"/>
      <c r="T48" s="346"/>
    </row>
    <row r="49" spans="1:20" x14ac:dyDescent="0.15">
      <c r="A49" s="318"/>
      <c r="B49" s="318"/>
      <c r="D49" s="617"/>
      <c r="E49" s="618"/>
      <c r="F49" s="618"/>
      <c r="G49" s="618"/>
      <c r="H49" s="618"/>
      <c r="I49" s="618"/>
      <c r="J49" s="619"/>
      <c r="L49" s="617"/>
      <c r="M49" s="618"/>
      <c r="N49" s="618"/>
      <c r="O49" s="618"/>
      <c r="P49" s="618"/>
      <c r="Q49" s="618"/>
      <c r="R49" s="619"/>
      <c r="T49" s="346"/>
    </row>
    <row r="50" spans="1:20" x14ac:dyDescent="0.15">
      <c r="A50" s="318"/>
      <c r="B50" s="318"/>
      <c r="D50" s="617"/>
      <c r="E50" s="618"/>
      <c r="F50" s="618"/>
      <c r="G50" s="618"/>
      <c r="H50" s="618"/>
      <c r="I50" s="618"/>
      <c r="J50" s="619"/>
      <c r="L50" s="617"/>
      <c r="M50" s="618"/>
      <c r="N50" s="618"/>
      <c r="O50" s="618"/>
      <c r="P50" s="618"/>
      <c r="Q50" s="618"/>
      <c r="R50" s="619"/>
      <c r="T50" s="346"/>
    </row>
    <row r="51" spans="1:20" x14ac:dyDescent="0.15">
      <c r="A51" s="318"/>
      <c r="B51" s="318"/>
      <c r="D51" s="617"/>
      <c r="E51" s="618"/>
      <c r="F51" s="618"/>
      <c r="G51" s="618"/>
      <c r="H51" s="618"/>
      <c r="I51" s="618"/>
      <c r="J51" s="619"/>
      <c r="L51" s="617"/>
      <c r="M51" s="618"/>
      <c r="N51" s="618"/>
      <c r="O51" s="618"/>
      <c r="P51" s="618"/>
      <c r="Q51" s="618"/>
      <c r="R51" s="619"/>
      <c r="T51" s="346"/>
    </row>
    <row r="52" spans="1:20" x14ac:dyDescent="0.15">
      <c r="A52" s="318"/>
      <c r="B52" s="318"/>
      <c r="D52" s="617"/>
      <c r="E52" s="618"/>
      <c r="F52" s="618"/>
      <c r="G52" s="618"/>
      <c r="H52" s="618"/>
      <c r="I52" s="618"/>
      <c r="J52" s="619"/>
      <c r="L52" s="617"/>
      <c r="M52" s="618"/>
      <c r="N52" s="618"/>
      <c r="O52" s="618"/>
      <c r="P52" s="618"/>
      <c r="Q52" s="618"/>
      <c r="R52" s="619"/>
      <c r="T52" s="346"/>
    </row>
    <row r="53" spans="1:20" x14ac:dyDescent="0.15">
      <c r="A53" s="318"/>
      <c r="B53" s="318"/>
      <c r="D53" s="617"/>
      <c r="E53" s="618"/>
      <c r="F53" s="618"/>
      <c r="G53" s="618"/>
      <c r="H53" s="618"/>
      <c r="I53" s="618"/>
      <c r="J53" s="619"/>
      <c r="L53" s="617"/>
      <c r="M53" s="618"/>
      <c r="N53" s="618"/>
      <c r="O53" s="618"/>
      <c r="P53" s="618"/>
      <c r="Q53" s="618"/>
      <c r="R53" s="619"/>
      <c r="T53" s="346"/>
    </row>
    <row r="54" spans="1:20" x14ac:dyDescent="0.15">
      <c r="A54" s="318"/>
      <c r="B54" s="318"/>
      <c r="D54" s="617"/>
      <c r="E54" s="618"/>
      <c r="F54" s="618"/>
      <c r="G54" s="618"/>
      <c r="H54" s="618"/>
      <c r="I54" s="618"/>
      <c r="J54" s="619"/>
      <c r="L54" s="617"/>
      <c r="M54" s="618"/>
      <c r="N54" s="618"/>
      <c r="O54" s="618"/>
      <c r="P54" s="618"/>
      <c r="Q54" s="618"/>
      <c r="R54" s="619"/>
      <c r="T54" s="346"/>
    </row>
    <row r="55" spans="1:20" x14ac:dyDescent="0.15">
      <c r="A55" s="318"/>
      <c r="B55" s="318"/>
      <c r="D55" s="617"/>
      <c r="E55" s="618"/>
      <c r="F55" s="618"/>
      <c r="G55" s="618"/>
      <c r="H55" s="618"/>
      <c r="I55" s="618"/>
      <c r="J55" s="619"/>
      <c r="L55" s="617"/>
      <c r="M55" s="618"/>
      <c r="N55" s="618"/>
      <c r="O55" s="618"/>
      <c r="P55" s="618"/>
      <c r="Q55" s="618"/>
      <c r="R55" s="619"/>
      <c r="T55" s="346"/>
    </row>
    <row r="56" spans="1:20" x14ac:dyDescent="0.15">
      <c r="A56" s="318"/>
      <c r="B56" s="318"/>
      <c r="C56" s="347"/>
      <c r="D56" s="617"/>
      <c r="E56" s="618"/>
      <c r="F56" s="618"/>
      <c r="G56" s="618"/>
      <c r="H56" s="618"/>
      <c r="I56" s="618"/>
      <c r="J56" s="619"/>
      <c r="K56" s="317"/>
      <c r="L56" s="617"/>
      <c r="M56" s="618"/>
      <c r="N56" s="618"/>
      <c r="O56" s="618"/>
      <c r="P56" s="618"/>
      <c r="Q56" s="618"/>
      <c r="R56" s="619"/>
      <c r="T56" s="346"/>
    </row>
    <row r="57" spans="1:20" x14ac:dyDescent="0.15">
      <c r="A57" s="318"/>
      <c r="B57" s="318"/>
      <c r="C57" s="347"/>
      <c r="D57" s="617"/>
      <c r="E57" s="618"/>
      <c r="F57" s="618"/>
      <c r="G57" s="618"/>
      <c r="H57" s="618"/>
      <c r="I57" s="618"/>
      <c r="J57" s="619"/>
      <c r="K57" s="317"/>
      <c r="L57" s="617"/>
      <c r="M57" s="618"/>
      <c r="N57" s="618"/>
      <c r="O57" s="618"/>
      <c r="P57" s="618"/>
      <c r="Q57" s="618"/>
      <c r="R57" s="619"/>
      <c r="T57" s="346"/>
    </row>
    <row r="58" spans="1:20" x14ac:dyDescent="0.15">
      <c r="A58" s="318"/>
      <c r="B58" s="318"/>
      <c r="C58" s="347"/>
      <c r="D58" s="617"/>
      <c r="E58" s="618"/>
      <c r="F58" s="618"/>
      <c r="G58" s="618"/>
      <c r="H58" s="618"/>
      <c r="I58" s="618"/>
      <c r="J58" s="619"/>
      <c r="K58" s="317"/>
      <c r="L58" s="617"/>
      <c r="M58" s="618"/>
      <c r="N58" s="618"/>
      <c r="O58" s="618"/>
      <c r="P58" s="618"/>
      <c r="Q58" s="618"/>
      <c r="R58" s="619"/>
      <c r="T58" s="346"/>
    </row>
    <row r="59" spans="1:20" x14ac:dyDescent="0.15">
      <c r="A59" s="318"/>
      <c r="B59" s="318"/>
      <c r="C59" s="347"/>
      <c r="D59" s="617"/>
      <c r="E59" s="618"/>
      <c r="F59" s="618"/>
      <c r="G59" s="618"/>
      <c r="H59" s="618"/>
      <c r="I59" s="618"/>
      <c r="J59" s="619"/>
      <c r="K59" s="317"/>
      <c r="L59" s="617"/>
      <c r="M59" s="618"/>
      <c r="N59" s="618"/>
      <c r="O59" s="618"/>
      <c r="P59" s="618"/>
      <c r="Q59" s="618"/>
      <c r="R59" s="619"/>
      <c r="T59" s="346"/>
    </row>
    <row r="60" spans="1:20" x14ac:dyDescent="0.15">
      <c r="A60" s="318"/>
      <c r="B60" s="318"/>
      <c r="C60" s="347"/>
      <c r="D60" s="617"/>
      <c r="E60" s="618"/>
      <c r="F60" s="618"/>
      <c r="G60" s="618"/>
      <c r="H60" s="618"/>
      <c r="I60" s="618"/>
      <c r="J60" s="619"/>
      <c r="K60" s="317"/>
      <c r="L60" s="617"/>
      <c r="M60" s="618"/>
      <c r="N60" s="618"/>
      <c r="O60" s="618"/>
      <c r="P60" s="618"/>
      <c r="Q60" s="618"/>
      <c r="R60" s="619"/>
      <c r="T60" s="346"/>
    </row>
    <row r="61" spans="1:20" x14ac:dyDescent="0.15">
      <c r="A61" s="318"/>
      <c r="B61" s="318"/>
      <c r="C61" s="347"/>
      <c r="D61" s="617"/>
      <c r="E61" s="618"/>
      <c r="F61" s="618"/>
      <c r="G61" s="618"/>
      <c r="H61" s="618"/>
      <c r="I61" s="618"/>
      <c r="J61" s="619"/>
      <c r="K61" s="317"/>
      <c r="L61" s="617"/>
      <c r="M61" s="618"/>
      <c r="N61" s="618"/>
      <c r="O61" s="618"/>
      <c r="P61" s="618"/>
      <c r="Q61" s="618"/>
      <c r="R61" s="619"/>
      <c r="T61" s="346"/>
    </row>
    <row r="62" spans="1:20" x14ac:dyDescent="0.15">
      <c r="A62" s="318"/>
      <c r="B62" s="318"/>
      <c r="C62" s="347"/>
      <c r="D62" s="617"/>
      <c r="E62" s="618"/>
      <c r="F62" s="618"/>
      <c r="G62" s="618"/>
      <c r="H62" s="618"/>
      <c r="I62" s="618"/>
      <c r="J62" s="619"/>
      <c r="K62" s="317"/>
      <c r="L62" s="617"/>
      <c r="M62" s="618"/>
      <c r="N62" s="618"/>
      <c r="O62" s="618"/>
      <c r="P62" s="618"/>
      <c r="Q62" s="618"/>
      <c r="R62" s="619"/>
      <c r="T62" s="346"/>
    </row>
    <row r="63" spans="1:20" x14ac:dyDescent="0.15">
      <c r="A63" s="318"/>
      <c r="B63" s="318"/>
      <c r="C63" s="347"/>
      <c r="D63" s="620"/>
      <c r="E63" s="621"/>
      <c r="F63" s="621"/>
      <c r="G63" s="621"/>
      <c r="H63" s="621"/>
      <c r="I63" s="621"/>
      <c r="J63" s="622"/>
      <c r="K63" s="317"/>
      <c r="L63" s="620"/>
      <c r="M63" s="621"/>
      <c r="N63" s="621"/>
      <c r="O63" s="621"/>
      <c r="P63" s="621"/>
      <c r="Q63" s="621"/>
      <c r="R63" s="622"/>
      <c r="T63" s="346"/>
    </row>
    <row r="64" spans="1:20" x14ac:dyDescent="0.15">
      <c r="A64" s="318"/>
      <c r="B64" s="318"/>
      <c r="C64" s="347"/>
      <c r="D64" s="318"/>
      <c r="E64" s="318"/>
      <c r="F64" s="318"/>
      <c r="G64" s="318"/>
      <c r="H64" s="317"/>
      <c r="I64" s="317"/>
      <c r="J64" s="317"/>
      <c r="K64" s="317"/>
      <c r="L64" s="317"/>
      <c r="M64" s="317"/>
      <c r="N64" s="317"/>
      <c r="O64" s="317"/>
      <c r="P64" s="317"/>
      <c r="Q64" s="317"/>
      <c r="T64" s="346"/>
    </row>
    <row r="65" spans="1:20" x14ac:dyDescent="0.15">
      <c r="A65" s="318"/>
      <c r="B65" s="318"/>
      <c r="C65" s="347"/>
      <c r="D65" s="318"/>
      <c r="E65" s="318"/>
      <c r="F65" s="318"/>
      <c r="G65" s="318"/>
      <c r="H65" s="317"/>
      <c r="I65" s="317"/>
      <c r="J65" s="317"/>
      <c r="K65" s="317"/>
      <c r="L65" s="317"/>
      <c r="M65" s="317"/>
      <c r="N65" s="317"/>
      <c r="O65" s="317"/>
      <c r="P65" s="317"/>
      <c r="Q65" s="317"/>
      <c r="T65" s="346"/>
    </row>
    <row r="66" spans="1:20" x14ac:dyDescent="0.15">
      <c r="A66" s="318"/>
      <c r="B66" s="318"/>
      <c r="C66" s="347"/>
      <c r="D66" s="318"/>
      <c r="E66" s="318"/>
      <c r="F66" s="318"/>
      <c r="G66" s="318"/>
      <c r="H66" s="317"/>
      <c r="I66" s="317"/>
      <c r="J66" s="317"/>
      <c r="K66" s="317"/>
      <c r="L66" s="317"/>
      <c r="M66" s="317"/>
      <c r="N66" s="317"/>
      <c r="O66" s="317"/>
      <c r="P66" s="317"/>
      <c r="Q66" s="317"/>
      <c r="T66" s="346"/>
    </row>
    <row r="67" spans="1:20" x14ac:dyDescent="0.15">
      <c r="A67" s="318"/>
      <c r="B67" s="318"/>
      <c r="T67" s="346"/>
    </row>
    <row r="68" spans="1:20" ht="15" x14ac:dyDescent="0.2">
      <c r="A68" s="318"/>
      <c r="B68" s="318"/>
      <c r="D68" s="348" t="s">
        <v>7</v>
      </c>
      <c r="E68" s="349"/>
      <c r="F68" s="349"/>
      <c r="G68" s="349"/>
      <c r="H68" s="349"/>
      <c r="I68" s="349"/>
      <c r="J68" s="349"/>
      <c r="K68" s="349"/>
      <c r="L68" s="606" t="s">
        <v>8</v>
      </c>
      <c r="M68" s="349"/>
      <c r="N68" s="596" t="str">
        <f>Effektmåling!M190</f>
        <v>Besparelse
[t CO2-ævk]</v>
      </c>
      <c r="P68" s="596" t="str">
        <f>Effektmåling!O190</f>
        <v>Besparelse
[t Fe-ækv]</v>
      </c>
      <c r="R68" s="598" t="str">
        <f>Effektmåling!Q190</f>
        <v>Besparelse
[GJ]</v>
      </c>
      <c r="S68" s="339"/>
      <c r="T68" s="346"/>
    </row>
    <row r="69" spans="1:20" ht="12.75" x14ac:dyDescent="0.15">
      <c r="A69" s="318"/>
      <c r="B69" s="318"/>
      <c r="D69" s="350" t="s">
        <v>9</v>
      </c>
      <c r="E69" s="351"/>
      <c r="F69" s="351"/>
      <c r="G69" s="351"/>
      <c r="H69" s="351"/>
      <c r="I69" s="351"/>
      <c r="J69" s="351"/>
      <c r="K69" s="351"/>
      <c r="L69" s="607"/>
      <c r="M69" s="351"/>
      <c r="N69" s="597"/>
      <c r="P69" s="597"/>
      <c r="R69" s="599"/>
      <c r="S69" s="339"/>
      <c r="T69" s="346"/>
    </row>
    <row r="70" spans="1:20" x14ac:dyDescent="0.15">
      <c r="A70" s="318"/>
      <c r="B70" s="318"/>
      <c r="T70" s="346"/>
    </row>
    <row r="71" spans="1:20" x14ac:dyDescent="0.15">
      <c r="A71" s="318"/>
      <c r="B71" s="318"/>
      <c r="D71" s="352" t="s">
        <v>10</v>
      </c>
      <c r="E71" s="353"/>
      <c r="F71" s="353"/>
      <c r="G71" s="353"/>
      <c r="H71" s="353"/>
      <c r="I71" s="353"/>
      <c r="J71" s="354" t="s">
        <v>11</v>
      </c>
      <c r="K71" s="355"/>
      <c r="L71" s="356">
        <f>Effektmåling!H58</f>
        <v>0</v>
      </c>
      <c r="M71" s="357"/>
      <c r="N71" s="358">
        <f>Effektmåling!M193</f>
        <v>0</v>
      </c>
      <c r="O71" s="359"/>
      <c r="P71" s="358">
        <f>Effektmåling!O193</f>
        <v>0</v>
      </c>
      <c r="Q71" s="359"/>
      <c r="R71" s="359"/>
      <c r="T71" s="346"/>
    </row>
    <row r="72" spans="1:20" x14ac:dyDescent="0.15">
      <c r="A72" s="318"/>
      <c r="B72" s="318"/>
      <c r="D72" s="360"/>
      <c r="J72" s="361"/>
      <c r="K72" s="355"/>
      <c r="L72" s="357"/>
      <c r="M72" s="357"/>
      <c r="N72" s="359"/>
      <c r="O72" s="359"/>
      <c r="P72" s="359"/>
      <c r="Q72" s="359"/>
      <c r="R72" s="359"/>
      <c r="T72" s="346"/>
    </row>
    <row r="73" spans="1:20" x14ac:dyDescent="0.15">
      <c r="A73" s="318"/>
      <c r="B73" s="318"/>
      <c r="D73" s="352" t="s">
        <v>12</v>
      </c>
      <c r="E73" s="353"/>
      <c r="F73" s="353"/>
      <c r="G73" s="353"/>
      <c r="H73" s="353"/>
      <c r="I73" s="353"/>
      <c r="J73" s="354" t="s">
        <v>13</v>
      </c>
      <c r="K73" s="355"/>
      <c r="L73" s="362"/>
      <c r="M73" s="357"/>
      <c r="N73" s="358">
        <f ca="1">Effektmåling!M195</f>
        <v>0</v>
      </c>
      <c r="O73" s="359"/>
      <c r="P73" s="358">
        <f ca="1">Effektmåling!O195</f>
        <v>0</v>
      </c>
      <c r="Q73" s="359"/>
      <c r="R73" s="358">
        <f>Effektmåling!Q195</f>
        <v>0</v>
      </c>
      <c r="S73" s="340"/>
      <c r="T73" s="346"/>
    </row>
    <row r="74" spans="1:20" x14ac:dyDescent="0.15">
      <c r="A74" s="318"/>
      <c r="B74" s="318"/>
      <c r="D74" s="360"/>
      <c r="E74" s="363"/>
      <c r="J74" s="361"/>
      <c r="K74" s="355"/>
      <c r="L74" s="357"/>
      <c r="M74" s="357"/>
      <c r="N74" s="364"/>
      <c r="O74" s="359"/>
      <c r="P74" s="364"/>
      <c r="Q74" s="359"/>
      <c r="R74" s="359"/>
      <c r="T74" s="346"/>
    </row>
    <row r="75" spans="1:20" x14ac:dyDescent="0.15">
      <c r="A75" s="318"/>
      <c r="B75" s="318"/>
      <c r="D75" s="365" t="s">
        <v>14</v>
      </c>
      <c r="E75" s="366"/>
      <c r="F75" s="353"/>
      <c r="G75" s="353"/>
      <c r="H75" s="353"/>
      <c r="I75" s="353"/>
      <c r="J75" s="354" t="s">
        <v>11</v>
      </c>
      <c r="K75" s="355"/>
      <c r="L75" s="356">
        <f>Effektmåling!J111</f>
        <v>0</v>
      </c>
      <c r="M75" s="362"/>
      <c r="N75" s="358">
        <f>Effektmåling!M197</f>
        <v>0</v>
      </c>
      <c r="O75" s="359"/>
      <c r="P75" s="367"/>
      <c r="Q75" s="359"/>
      <c r="R75" s="359"/>
      <c r="T75" s="346"/>
    </row>
    <row r="76" spans="1:20" x14ac:dyDescent="0.15">
      <c r="A76" s="318"/>
      <c r="B76" s="318"/>
      <c r="D76" s="360"/>
      <c r="E76" s="363"/>
      <c r="J76" s="361"/>
      <c r="K76" s="355"/>
      <c r="L76" s="357"/>
      <c r="M76" s="357"/>
      <c r="N76" s="364"/>
      <c r="O76" s="359"/>
      <c r="P76" s="364"/>
      <c r="Q76" s="359"/>
      <c r="R76" s="359"/>
      <c r="S76" s="341"/>
      <c r="T76" s="346"/>
    </row>
    <row r="77" spans="1:20" x14ac:dyDescent="0.15">
      <c r="A77" s="318"/>
      <c r="B77" s="318"/>
      <c r="D77" s="365" t="s">
        <v>15</v>
      </c>
      <c r="E77" s="353"/>
      <c r="F77" s="368"/>
      <c r="G77" s="368"/>
      <c r="H77" s="368"/>
      <c r="I77" s="368"/>
      <c r="J77" s="369" t="s">
        <v>11</v>
      </c>
      <c r="K77" s="370"/>
      <c r="L77" s="356">
        <f>Effektmåling!I133</f>
        <v>0</v>
      </c>
      <c r="M77" s="357"/>
      <c r="N77" s="358">
        <f>Effektmåling!M199</f>
        <v>0</v>
      </c>
      <c r="O77" s="359"/>
      <c r="P77" s="358">
        <f>Effektmåling!O199</f>
        <v>0</v>
      </c>
      <c r="Q77" s="359"/>
      <c r="R77" s="359"/>
      <c r="S77" s="341"/>
      <c r="T77" s="346"/>
    </row>
    <row r="78" spans="1:20" x14ac:dyDescent="0.15">
      <c r="A78" s="318"/>
      <c r="B78" s="318"/>
      <c r="D78" s="360"/>
      <c r="E78" s="363"/>
      <c r="J78" s="361"/>
      <c r="K78" s="355"/>
      <c r="L78" s="357"/>
      <c r="M78" s="357"/>
      <c r="N78" s="364"/>
      <c r="O78" s="359"/>
      <c r="P78" s="364"/>
      <c r="Q78" s="359"/>
      <c r="R78" s="359"/>
      <c r="S78" s="341"/>
      <c r="T78" s="346"/>
    </row>
    <row r="79" spans="1:20" x14ac:dyDescent="0.15">
      <c r="A79" s="318"/>
      <c r="B79" s="318"/>
      <c r="D79" s="365" t="s">
        <v>16</v>
      </c>
      <c r="E79" s="353"/>
      <c r="F79" s="353"/>
      <c r="G79" s="353"/>
      <c r="H79" s="353"/>
      <c r="I79" s="353"/>
      <c r="J79" s="354" t="s">
        <v>11</v>
      </c>
      <c r="K79" s="355"/>
      <c r="L79" s="362"/>
      <c r="M79" s="357"/>
      <c r="N79" s="358">
        <f>Effektmåling!M201</f>
        <v>0</v>
      </c>
      <c r="O79" s="359"/>
      <c r="P79" s="358">
        <f>Effektmåling!O201</f>
        <v>0</v>
      </c>
      <c r="Q79" s="359"/>
      <c r="R79" s="359"/>
      <c r="T79" s="346"/>
    </row>
    <row r="80" spans="1:20" x14ac:dyDescent="0.15">
      <c r="A80" s="318"/>
      <c r="B80" s="318"/>
      <c r="D80" s="360"/>
      <c r="E80" s="363"/>
      <c r="J80" s="361"/>
      <c r="K80" s="355"/>
      <c r="L80" s="357"/>
      <c r="M80" s="357"/>
      <c r="N80" s="364"/>
      <c r="O80" s="359"/>
      <c r="P80" s="364"/>
      <c r="Q80" s="359"/>
      <c r="R80" s="359"/>
      <c r="S80" s="341"/>
      <c r="T80" s="346"/>
    </row>
    <row r="81" spans="1:20" x14ac:dyDescent="0.15">
      <c r="A81" s="318"/>
      <c r="B81" s="318"/>
      <c r="D81" s="365" t="s">
        <v>17</v>
      </c>
      <c r="E81" s="353"/>
      <c r="F81" s="353"/>
      <c r="G81" s="353"/>
      <c r="H81" s="353"/>
      <c r="I81" s="353"/>
      <c r="J81" s="354" t="s">
        <v>13</v>
      </c>
      <c r="K81" s="355"/>
      <c r="L81" s="362"/>
      <c r="M81" s="357"/>
      <c r="N81" s="358">
        <f ca="1">Effektmåling!M203</f>
        <v>0</v>
      </c>
      <c r="O81" s="359"/>
      <c r="P81" s="358">
        <f ca="1">Effektmåling!O203</f>
        <v>0</v>
      </c>
      <c r="Q81" s="359"/>
      <c r="R81" s="359"/>
      <c r="T81" s="346"/>
    </row>
    <row r="82" spans="1:20" x14ac:dyDescent="0.15">
      <c r="A82" s="318"/>
      <c r="B82" s="318"/>
      <c r="D82" s="371"/>
      <c r="J82" s="361"/>
      <c r="K82" s="355"/>
      <c r="L82" s="318"/>
      <c r="M82" s="318"/>
      <c r="N82" s="372"/>
      <c r="P82" s="372"/>
      <c r="Q82" s="341"/>
      <c r="R82" s="341"/>
      <c r="S82" s="341"/>
      <c r="T82" s="346"/>
    </row>
    <row r="83" spans="1:20" x14ac:dyDescent="0.15">
      <c r="A83" s="318"/>
      <c r="B83" s="318"/>
      <c r="D83" s="365" t="s">
        <v>18</v>
      </c>
      <c r="E83" s="353"/>
      <c r="F83" s="353"/>
      <c r="G83" s="353"/>
      <c r="H83" s="353"/>
      <c r="I83" s="353"/>
      <c r="J83" s="354" t="s">
        <v>11</v>
      </c>
      <c r="K83" s="355"/>
      <c r="N83" s="358">
        <f>Effektmåling!M205</f>
        <v>0</v>
      </c>
      <c r="O83" s="359"/>
      <c r="P83" s="358">
        <f>Effektmåling!O205</f>
        <v>0</v>
      </c>
      <c r="T83" s="346"/>
    </row>
    <row r="84" spans="1:20" x14ac:dyDescent="0.15">
      <c r="A84" s="318"/>
      <c r="B84" s="318"/>
      <c r="E84" s="363"/>
      <c r="K84" s="318"/>
      <c r="S84" s="341"/>
      <c r="T84" s="346"/>
    </row>
    <row r="85" spans="1:20" ht="14.25" x14ac:dyDescent="0.15">
      <c r="A85" s="318"/>
      <c r="B85" s="318"/>
      <c r="D85" s="628" t="s">
        <v>19</v>
      </c>
      <c r="E85" s="629"/>
      <c r="F85" s="629"/>
      <c r="G85" s="629"/>
      <c r="H85" s="629"/>
      <c r="I85" s="629"/>
      <c r="J85" s="630"/>
      <c r="K85" s="373"/>
      <c r="L85" s="637">
        <f ca="1">Effektmåling!M207</f>
        <v>0</v>
      </c>
      <c r="M85" s="343"/>
      <c r="N85" s="600">
        <f ca="1">Effektmåling!M207</f>
        <v>0</v>
      </c>
      <c r="O85" s="312"/>
      <c r="P85" s="600">
        <f ca="1">Effektmåling!O207</f>
        <v>0</v>
      </c>
      <c r="Q85" s="312"/>
      <c r="R85" s="600">
        <f>Effektmåling!Q207</f>
        <v>0</v>
      </c>
      <c r="S85" s="342"/>
      <c r="T85" s="346"/>
    </row>
    <row r="86" spans="1:20" ht="14.25" x14ac:dyDescent="0.15">
      <c r="A86" s="318"/>
      <c r="B86" s="318"/>
      <c r="D86" s="631"/>
      <c r="E86" s="632"/>
      <c r="F86" s="632"/>
      <c r="G86" s="632"/>
      <c r="H86" s="632"/>
      <c r="I86" s="632"/>
      <c r="J86" s="633"/>
      <c r="K86" s="373"/>
      <c r="L86" s="638"/>
      <c r="M86" s="343"/>
      <c r="N86" s="601"/>
      <c r="O86" s="312"/>
      <c r="P86" s="601"/>
      <c r="Q86" s="312"/>
      <c r="R86" s="601"/>
      <c r="S86" s="343"/>
      <c r="T86" s="346"/>
    </row>
    <row r="87" spans="1:20" ht="14.25" x14ac:dyDescent="0.15">
      <c r="A87" s="318"/>
      <c r="B87" s="318"/>
      <c r="D87" s="634"/>
      <c r="E87" s="635"/>
      <c r="F87" s="635"/>
      <c r="G87" s="635"/>
      <c r="H87" s="635"/>
      <c r="I87" s="635"/>
      <c r="J87" s="636"/>
      <c r="K87" s="373"/>
      <c r="L87" s="374" t="str">
        <f>Effektmåling!M209</f>
        <v>[ton CO2-ækv]</v>
      </c>
      <c r="M87" s="343"/>
      <c r="N87" s="375" t="str">
        <f>Effektmåling!M209</f>
        <v>[ton CO2-ækv]</v>
      </c>
      <c r="O87" s="312"/>
      <c r="P87" s="376" t="s">
        <v>20</v>
      </c>
      <c r="Q87" s="377"/>
      <c r="R87" s="374" t="s">
        <v>21</v>
      </c>
      <c r="S87" s="344"/>
      <c r="T87" s="346"/>
    </row>
    <row r="88" spans="1:20" x14ac:dyDescent="0.15">
      <c r="A88" s="318"/>
      <c r="B88" s="318"/>
      <c r="T88" s="346"/>
    </row>
    <row r="89" spans="1:20" x14ac:dyDescent="0.15">
      <c r="A89" s="318"/>
      <c r="B89" s="318"/>
      <c r="T89" s="346"/>
    </row>
    <row r="90" spans="1:20" x14ac:dyDescent="0.15">
      <c r="A90" s="318"/>
      <c r="B90" s="318"/>
      <c r="C90" s="378"/>
      <c r="D90" s="378"/>
      <c r="E90" s="378"/>
      <c r="F90" s="378"/>
      <c r="G90" s="378"/>
      <c r="H90" s="378"/>
      <c r="I90" s="378"/>
      <c r="J90" s="378"/>
      <c r="K90" s="378"/>
      <c r="L90" s="378"/>
      <c r="M90" s="378"/>
      <c r="N90" s="378"/>
      <c r="O90" s="378"/>
      <c r="P90" s="378"/>
      <c r="Q90" s="378"/>
      <c r="R90" s="378"/>
      <c r="S90" s="378"/>
      <c r="T90" s="346"/>
    </row>
    <row r="91" spans="1:20" x14ac:dyDescent="0.15">
      <c r="A91" s="318"/>
      <c r="B91" s="318"/>
      <c r="C91" s="318"/>
      <c r="D91" s="318"/>
      <c r="E91" s="318"/>
      <c r="F91" s="318"/>
      <c r="G91" s="318"/>
      <c r="H91" s="318"/>
      <c r="I91" s="318"/>
      <c r="J91" s="318"/>
      <c r="K91" s="318"/>
      <c r="L91" s="318"/>
      <c r="M91" s="318"/>
      <c r="N91" s="318"/>
      <c r="O91" s="318"/>
      <c r="P91" s="318"/>
      <c r="Q91" s="318"/>
      <c r="R91" s="318"/>
      <c r="S91" s="318"/>
      <c r="T91" s="346"/>
    </row>
    <row r="92" spans="1:20" x14ac:dyDescent="0.15">
      <c r="A92" s="318"/>
      <c r="B92" s="318"/>
      <c r="C92" s="337" t="s">
        <v>22</v>
      </c>
      <c r="D92" s="318"/>
      <c r="E92" s="318"/>
      <c r="F92" s="318"/>
      <c r="G92" s="318"/>
      <c r="H92" s="318"/>
      <c r="I92" s="318"/>
      <c r="J92" s="318"/>
      <c r="K92" s="318"/>
      <c r="L92" s="318"/>
      <c r="M92" s="318"/>
      <c r="N92" s="318"/>
      <c r="O92" s="318"/>
      <c r="P92" s="318"/>
      <c r="Q92" s="318"/>
      <c r="R92" s="318"/>
      <c r="S92" s="318"/>
      <c r="T92" s="346"/>
    </row>
    <row r="93" spans="1:20" x14ac:dyDescent="0.15">
      <c r="A93" s="318"/>
      <c r="B93" s="318"/>
      <c r="C93" s="623" t="s">
        <v>23</v>
      </c>
      <c r="D93" s="623"/>
      <c r="E93" s="623"/>
      <c r="F93" s="623"/>
      <c r="G93" s="623"/>
      <c r="H93" s="623"/>
      <c r="I93" s="623"/>
      <c r="J93" s="623"/>
      <c r="K93" s="623"/>
      <c r="L93" s="623"/>
      <c r="M93" s="623"/>
      <c r="N93" s="623"/>
      <c r="O93" s="623"/>
      <c r="P93" s="623"/>
      <c r="Q93" s="623"/>
      <c r="R93" s="623"/>
      <c r="S93" s="623"/>
      <c r="T93" s="346"/>
    </row>
    <row r="94" spans="1:20" x14ac:dyDescent="0.15">
      <c r="A94" s="318"/>
      <c r="B94" s="318"/>
      <c r="C94" s="623"/>
      <c r="D94" s="623"/>
      <c r="E94" s="623"/>
      <c r="F94" s="623"/>
      <c r="G94" s="623"/>
      <c r="H94" s="623"/>
      <c r="I94" s="623"/>
      <c r="J94" s="623"/>
      <c r="K94" s="623"/>
      <c r="L94" s="623"/>
      <c r="M94" s="623"/>
      <c r="N94" s="623"/>
      <c r="O94" s="623"/>
      <c r="P94" s="623"/>
      <c r="Q94" s="623"/>
      <c r="R94" s="623"/>
      <c r="S94" s="623"/>
      <c r="T94" s="346"/>
    </row>
    <row r="95" spans="1:20" x14ac:dyDescent="0.15">
      <c r="A95" s="318"/>
      <c r="B95" s="318"/>
      <c r="C95" s="379"/>
      <c r="D95" s="380"/>
      <c r="E95" s="380"/>
      <c r="F95" s="381"/>
      <c r="G95" s="319"/>
      <c r="H95" s="320"/>
      <c r="I95" s="380"/>
      <c r="J95" s="380"/>
      <c r="K95" s="380"/>
      <c r="L95" s="380"/>
      <c r="M95" s="380"/>
      <c r="N95" s="380"/>
      <c r="O95" s="380"/>
      <c r="P95" s="380"/>
      <c r="Q95" s="381"/>
      <c r="T95" s="346"/>
    </row>
    <row r="96" spans="1:20" x14ac:dyDescent="0.15">
      <c r="A96" s="318"/>
      <c r="B96" s="318"/>
      <c r="C96" s="382"/>
      <c r="D96" s="383" t="s">
        <v>24</v>
      </c>
      <c r="E96" s="384" t="s">
        <v>25</v>
      </c>
      <c r="F96" s="385"/>
      <c r="G96" s="319"/>
      <c r="H96" s="386"/>
      <c r="I96" s="387"/>
      <c r="J96" s="624" t="s">
        <v>26</v>
      </c>
      <c r="K96" s="624"/>
      <c r="L96" s="624"/>
      <c r="M96" s="388"/>
      <c r="N96" s="625" t="s">
        <v>27</v>
      </c>
      <c r="O96" s="626"/>
      <c r="P96" s="627"/>
      <c r="Q96" s="386"/>
      <c r="T96" s="346"/>
    </row>
    <row r="97" spans="1:20" x14ac:dyDescent="0.15">
      <c r="A97" s="318"/>
      <c r="B97" s="318"/>
      <c r="C97" s="389"/>
      <c r="D97" s="456">
        <f ca="1">'DB materialer'!BV7</f>
        <v>0</v>
      </c>
      <c r="E97" s="390">
        <f ca="1">'DB materialer'!BW7</f>
        <v>0</v>
      </c>
      <c r="F97" s="320"/>
      <c r="G97" s="319"/>
      <c r="H97" s="391"/>
      <c r="I97" s="392"/>
      <c r="J97" s="602">
        <f ca="1">'DB energi'!AA6</f>
        <v>0</v>
      </c>
      <c r="K97" s="602"/>
      <c r="L97" s="602"/>
      <c r="M97" s="393"/>
      <c r="N97" s="603">
        <f ca="1">'DB energi'!AB6</f>
        <v>0</v>
      </c>
      <c r="O97" s="604"/>
      <c r="P97" s="605"/>
      <c r="Q97" s="394"/>
      <c r="T97" s="346"/>
    </row>
    <row r="98" spans="1:20" x14ac:dyDescent="0.15">
      <c r="A98" s="318"/>
      <c r="B98" s="318"/>
      <c r="C98" s="389"/>
      <c r="D98" s="456">
        <f ca="1">'DB materialer'!BV8</f>
        <v>0</v>
      </c>
      <c r="E98" s="390">
        <f ca="1">'DB materialer'!BW8</f>
        <v>0</v>
      </c>
      <c r="F98" s="320"/>
      <c r="G98" s="319"/>
      <c r="H98" s="391"/>
      <c r="I98" s="392"/>
      <c r="J98" s="602">
        <f ca="1">'DB energi'!AA7</f>
        <v>0</v>
      </c>
      <c r="K98" s="602"/>
      <c r="L98" s="602"/>
      <c r="M98" s="393"/>
      <c r="N98" s="603">
        <f ca="1">'DB energi'!AB7</f>
        <v>0</v>
      </c>
      <c r="O98" s="604"/>
      <c r="P98" s="605"/>
      <c r="Q98" s="394"/>
      <c r="T98" s="346"/>
    </row>
    <row r="99" spans="1:20" x14ac:dyDescent="0.15">
      <c r="A99" s="318"/>
      <c r="B99" s="318"/>
      <c r="C99" s="389"/>
      <c r="D99" s="456">
        <f ca="1">'DB materialer'!BV9</f>
        <v>0</v>
      </c>
      <c r="E99" s="390">
        <f ca="1">'DB materialer'!BW9</f>
        <v>0</v>
      </c>
      <c r="F99" s="320"/>
      <c r="G99" s="319"/>
      <c r="H99" s="391"/>
      <c r="I99" s="392"/>
      <c r="J99" s="602">
        <f ca="1">'DB energi'!AA8</f>
        <v>0</v>
      </c>
      <c r="K99" s="602"/>
      <c r="L99" s="602"/>
      <c r="M99" s="393"/>
      <c r="N99" s="603">
        <f ca="1">'DB energi'!AB8</f>
        <v>0</v>
      </c>
      <c r="O99" s="604"/>
      <c r="P99" s="605"/>
      <c r="Q99" s="394"/>
      <c r="T99" s="346"/>
    </row>
    <row r="100" spans="1:20" x14ac:dyDescent="0.15">
      <c r="A100" s="318"/>
      <c r="B100" s="318"/>
      <c r="C100" s="389"/>
      <c r="D100" s="456">
        <f ca="1">'DB materialer'!BV10</f>
        <v>0</v>
      </c>
      <c r="E100" s="390">
        <f ca="1">'DB materialer'!BW10</f>
        <v>0</v>
      </c>
      <c r="F100" s="320"/>
      <c r="G100" s="319"/>
      <c r="H100" s="391"/>
      <c r="I100" s="392"/>
      <c r="J100" s="602">
        <f ca="1">'DB energi'!AA9</f>
        <v>0</v>
      </c>
      <c r="K100" s="602"/>
      <c r="L100" s="602"/>
      <c r="M100" s="393"/>
      <c r="N100" s="603">
        <f ca="1">'DB energi'!AB9</f>
        <v>0</v>
      </c>
      <c r="O100" s="604"/>
      <c r="P100" s="605"/>
      <c r="Q100" s="394"/>
      <c r="T100" s="346"/>
    </row>
    <row r="101" spans="1:20" x14ac:dyDescent="0.15">
      <c r="A101" s="318"/>
      <c r="B101" s="318"/>
      <c r="C101" s="389"/>
      <c r="D101" s="456">
        <f ca="1">'DB materialer'!BV11</f>
        <v>0</v>
      </c>
      <c r="E101" s="390">
        <f ca="1">'DB materialer'!BW11</f>
        <v>0</v>
      </c>
      <c r="F101" s="320"/>
      <c r="G101" s="319"/>
      <c r="H101" s="391"/>
      <c r="I101" s="392"/>
      <c r="J101" s="602">
        <f ca="1">'DB energi'!AA10</f>
        <v>0</v>
      </c>
      <c r="K101" s="602"/>
      <c r="L101" s="602"/>
      <c r="M101" s="393"/>
      <c r="N101" s="603">
        <f ca="1">'DB energi'!AB10</f>
        <v>0</v>
      </c>
      <c r="O101" s="604"/>
      <c r="P101" s="605"/>
      <c r="Q101" s="394"/>
      <c r="T101" s="346"/>
    </row>
    <row r="102" spans="1:20" x14ac:dyDescent="0.15">
      <c r="A102" s="318"/>
      <c r="B102" s="318"/>
      <c r="C102" s="389"/>
      <c r="D102" s="456">
        <f ca="1">'DB materialer'!BV12</f>
        <v>0</v>
      </c>
      <c r="E102" s="390">
        <f ca="1">'DB materialer'!BW12</f>
        <v>0</v>
      </c>
      <c r="F102" s="320"/>
      <c r="G102" s="319"/>
      <c r="H102" s="391"/>
      <c r="I102" s="392"/>
      <c r="J102" s="602">
        <f ca="1">'DB energi'!AA11</f>
        <v>0</v>
      </c>
      <c r="K102" s="602"/>
      <c r="L102" s="602"/>
      <c r="M102" s="393"/>
      <c r="N102" s="603">
        <f ca="1">'DB energi'!AB11</f>
        <v>0</v>
      </c>
      <c r="O102" s="604"/>
      <c r="P102" s="605"/>
      <c r="Q102" s="394"/>
      <c r="T102" s="346"/>
    </row>
    <row r="103" spans="1:20" x14ac:dyDescent="0.15">
      <c r="A103" s="318"/>
      <c r="B103" s="318"/>
      <c r="C103" s="389"/>
      <c r="D103" s="456">
        <f ca="1">'DB materialer'!BV13</f>
        <v>0</v>
      </c>
      <c r="E103" s="390">
        <f ca="1">'DB materialer'!BW13</f>
        <v>0</v>
      </c>
      <c r="F103" s="320"/>
      <c r="G103" s="319"/>
      <c r="H103" s="391">
        <f ca="1">'DB energi'!AA12</f>
        <v>0</v>
      </c>
      <c r="I103" s="392"/>
      <c r="J103" s="602">
        <f ca="1">'DB energi'!AA12</f>
        <v>0</v>
      </c>
      <c r="K103" s="602"/>
      <c r="L103" s="602"/>
      <c r="M103" s="393"/>
      <c r="N103" s="603">
        <f ca="1">'DB energi'!AB12</f>
        <v>0</v>
      </c>
      <c r="O103" s="604"/>
      <c r="P103" s="605"/>
      <c r="Q103" s="394"/>
      <c r="T103" s="346"/>
    </row>
    <row r="104" spans="1:20" x14ac:dyDescent="0.15">
      <c r="A104" s="318"/>
      <c r="B104" s="318"/>
      <c r="C104" s="389"/>
      <c r="D104" s="456">
        <f ca="1">'DB materialer'!BV14</f>
        <v>0</v>
      </c>
      <c r="E104" s="390">
        <f ca="1">'DB materialer'!BW14</f>
        <v>0</v>
      </c>
      <c r="F104" s="320"/>
      <c r="G104" s="319"/>
      <c r="H104" s="391">
        <f ca="1">'DB energi'!AA13</f>
        <v>0</v>
      </c>
      <c r="I104" s="392"/>
      <c r="J104" s="602">
        <f ca="1">'DB energi'!AA13</f>
        <v>0</v>
      </c>
      <c r="K104" s="602"/>
      <c r="L104" s="602"/>
      <c r="M104" s="393"/>
      <c r="N104" s="603">
        <f ca="1">'DB energi'!AB13</f>
        <v>0</v>
      </c>
      <c r="O104" s="604"/>
      <c r="P104" s="605"/>
      <c r="Q104" s="394"/>
      <c r="T104" s="346"/>
    </row>
    <row r="105" spans="1:20" x14ac:dyDescent="0.15">
      <c r="A105" s="318"/>
      <c r="B105" s="318"/>
      <c r="C105" s="389"/>
      <c r="D105" s="456">
        <f ca="1">'DB materialer'!BV15</f>
        <v>0</v>
      </c>
      <c r="E105" s="390">
        <f ca="1">'DB materialer'!BW15</f>
        <v>0</v>
      </c>
      <c r="F105" s="320"/>
      <c r="G105" s="319"/>
      <c r="H105" s="391">
        <f ca="1">'DB energi'!AA14</f>
        <v>0</v>
      </c>
      <c r="I105" s="392"/>
      <c r="J105" s="602">
        <f ca="1">'DB energi'!AA14</f>
        <v>0</v>
      </c>
      <c r="K105" s="602"/>
      <c r="L105" s="602"/>
      <c r="M105" s="393"/>
      <c r="N105" s="603">
        <f ca="1">'DB energi'!AB14</f>
        <v>0</v>
      </c>
      <c r="O105" s="604"/>
      <c r="P105" s="605"/>
      <c r="Q105" s="394"/>
      <c r="T105" s="346"/>
    </row>
    <row r="106" spans="1:20" x14ac:dyDescent="0.15">
      <c r="A106" s="318"/>
      <c r="B106" s="318"/>
      <c r="C106" s="389"/>
      <c r="D106" s="456">
        <f ca="1">'DB materialer'!BV16</f>
        <v>0</v>
      </c>
      <c r="E106" s="390">
        <f ca="1">'DB materialer'!BW16</f>
        <v>0</v>
      </c>
      <c r="F106" s="320"/>
      <c r="G106" s="319"/>
      <c r="H106" s="391">
        <f ca="1">'DB energi'!AA15</f>
        <v>0</v>
      </c>
      <c r="I106" s="392"/>
      <c r="J106" s="602">
        <f ca="1">'DB energi'!AA15</f>
        <v>0</v>
      </c>
      <c r="K106" s="602"/>
      <c r="L106" s="602"/>
      <c r="M106" s="393"/>
      <c r="N106" s="603">
        <f ca="1">'DB energi'!AB15</f>
        <v>0</v>
      </c>
      <c r="O106" s="604"/>
      <c r="P106" s="605"/>
      <c r="Q106" s="394"/>
      <c r="T106" s="346"/>
    </row>
    <row r="107" spans="1:20" x14ac:dyDescent="0.15">
      <c r="A107" s="318"/>
      <c r="B107" s="318"/>
      <c r="C107" s="395"/>
      <c r="D107" s="396"/>
      <c r="E107" s="396"/>
      <c r="F107" s="397"/>
      <c r="G107" s="318"/>
      <c r="H107" s="314"/>
      <c r="I107" s="315"/>
      <c r="J107" s="315"/>
      <c r="K107" s="315"/>
      <c r="L107" s="315"/>
      <c r="M107" s="315"/>
      <c r="N107" s="315"/>
      <c r="O107" s="315"/>
      <c r="P107" s="315"/>
      <c r="Q107" s="316"/>
      <c r="T107" s="318"/>
    </row>
    <row r="108" spans="1:20" ht="11.25" customHeight="1" x14ac:dyDescent="0.15">
      <c r="A108" s="318"/>
      <c r="B108" s="318"/>
      <c r="C108" s="318"/>
      <c r="D108" s="318"/>
      <c r="E108" s="318"/>
      <c r="F108" s="318"/>
      <c r="G108" s="318"/>
      <c r="H108" s="318"/>
      <c r="I108" s="318"/>
      <c r="J108" s="318"/>
      <c r="K108" s="318"/>
      <c r="L108" s="318"/>
      <c r="M108" s="318"/>
      <c r="N108" s="318"/>
      <c r="O108" s="318"/>
      <c r="P108" s="318"/>
      <c r="Q108" s="318"/>
      <c r="R108" s="318"/>
      <c r="S108" s="318"/>
      <c r="T108" s="318"/>
    </row>
    <row r="109" spans="1:20" ht="11.25" customHeight="1" x14ac:dyDescent="0.15"/>
    <row r="110" spans="1:20" ht="11.25" customHeight="1" x14ac:dyDescent="0.15"/>
    <row r="111" spans="1:20" ht="11.25" customHeight="1" x14ac:dyDescent="0.15"/>
    <row r="112" spans="1:20" ht="11.25" customHeight="1" x14ac:dyDescent="0.15"/>
    <row r="113" spans="22:34" ht="11.25" customHeight="1" x14ac:dyDescent="0.15"/>
    <row r="114" spans="22:34" ht="3.75" customHeight="1" x14ac:dyDescent="0.15"/>
    <row r="117" spans="22:34" ht="11.25" customHeight="1" x14ac:dyDescent="0.15"/>
    <row r="118" spans="22:34" ht="11.25" customHeight="1" x14ac:dyDescent="0.15"/>
    <row r="119" spans="22:34" ht="11.25" customHeight="1" x14ac:dyDescent="0.15">
      <c r="V119" s="318"/>
      <c r="W119" s="318"/>
    </row>
    <row r="120" spans="22:34" x14ac:dyDescent="0.15">
      <c r="V120" s="318"/>
      <c r="W120" s="318"/>
      <c r="X120" s="318"/>
      <c r="Y120" s="318"/>
      <c r="Z120" s="318"/>
      <c r="AA120" s="318"/>
      <c r="AB120" s="318"/>
      <c r="AC120" s="318"/>
      <c r="AD120" s="318"/>
      <c r="AE120" s="318"/>
      <c r="AF120" s="318"/>
      <c r="AG120" s="318"/>
      <c r="AH120" s="318"/>
    </row>
    <row r="121" spans="22:34" ht="11.25" customHeight="1" x14ac:dyDescent="0.15">
      <c r="V121" s="318"/>
      <c r="W121" s="318"/>
      <c r="X121" s="318"/>
      <c r="Y121" s="318"/>
      <c r="Z121" s="318"/>
      <c r="AA121" s="318"/>
      <c r="AB121" s="318"/>
      <c r="AC121" s="318"/>
      <c r="AD121" s="318"/>
      <c r="AE121" s="318"/>
      <c r="AF121" s="318"/>
      <c r="AG121" s="398"/>
      <c r="AH121" s="318"/>
    </row>
    <row r="122" spans="22:34" ht="11.25" customHeight="1" x14ac:dyDescent="0.15">
      <c r="V122" s="318"/>
      <c r="AD122" s="318"/>
      <c r="AE122" s="399"/>
      <c r="AF122" s="399"/>
      <c r="AG122" s="399"/>
      <c r="AH122" s="318"/>
    </row>
    <row r="123" spans="22:34" ht="11.25" customHeight="1" x14ac:dyDescent="0.15">
      <c r="V123" s="318"/>
      <c r="AD123" s="318"/>
      <c r="AE123" s="318"/>
      <c r="AF123" s="318"/>
      <c r="AG123" s="400"/>
      <c r="AH123" s="318"/>
    </row>
    <row r="124" spans="22:34" ht="11.25" customHeight="1" x14ac:dyDescent="0.15">
      <c r="V124" s="318"/>
      <c r="AD124" s="318"/>
      <c r="AE124" s="318"/>
      <c r="AF124" s="318"/>
      <c r="AG124" s="318"/>
      <c r="AH124" s="318"/>
    </row>
    <row r="125" spans="22:34" ht="11.25" customHeight="1" x14ac:dyDescent="0.15">
      <c r="AD125" s="318"/>
      <c r="AE125" s="318"/>
      <c r="AF125" s="318"/>
      <c r="AG125" s="318"/>
      <c r="AH125" s="318"/>
    </row>
    <row r="126" spans="22:34" ht="11.25" customHeight="1" x14ac:dyDescent="0.15"/>
  </sheetData>
  <mergeCells count="37">
    <mergeCell ref="J98:L98"/>
    <mergeCell ref="N98:P98"/>
    <mergeCell ref="L68:L69"/>
    <mergeCell ref="C8:S9"/>
    <mergeCell ref="D15:J38"/>
    <mergeCell ref="L15:R38"/>
    <mergeCell ref="D40:J63"/>
    <mergeCell ref="L40:R63"/>
    <mergeCell ref="C93:S94"/>
    <mergeCell ref="J96:L96"/>
    <mergeCell ref="N96:P96"/>
    <mergeCell ref="J97:L97"/>
    <mergeCell ref="N97:P97"/>
    <mergeCell ref="D85:J87"/>
    <mergeCell ref="L85:L86"/>
    <mergeCell ref="N68:N69"/>
    <mergeCell ref="J99:L99"/>
    <mergeCell ref="N99:P99"/>
    <mergeCell ref="J100:L100"/>
    <mergeCell ref="N100:P100"/>
    <mergeCell ref="J101:L101"/>
    <mergeCell ref="N101:P101"/>
    <mergeCell ref="J105:L105"/>
    <mergeCell ref="N105:P105"/>
    <mergeCell ref="J106:L106"/>
    <mergeCell ref="N106:P106"/>
    <mergeCell ref="J102:L102"/>
    <mergeCell ref="N102:P102"/>
    <mergeCell ref="J103:L103"/>
    <mergeCell ref="N103:P103"/>
    <mergeCell ref="J104:L104"/>
    <mergeCell ref="N104:P104"/>
    <mergeCell ref="P68:P69"/>
    <mergeCell ref="R68:R69"/>
    <mergeCell ref="N85:N86"/>
    <mergeCell ref="P85:P86"/>
    <mergeCell ref="R85:R86"/>
  </mergeCells>
  <conditionalFormatting sqref="E97:E106">
    <cfRule type="cellIs" dxfId="55" priority="39" operator="lessThan">
      <formula>0</formula>
    </cfRule>
    <cfRule type="cellIs" dxfId="54" priority="40" operator="greaterThan">
      <formula>0</formula>
    </cfRule>
  </conditionalFormatting>
  <conditionalFormatting sqref="N97:N106">
    <cfRule type="cellIs" dxfId="53" priority="36" operator="lessThan">
      <formula>0</formula>
    </cfRule>
    <cfRule type="cellIs" dxfId="52" priority="37" operator="greaterThan">
      <formula>0</formula>
    </cfRule>
  </conditionalFormatting>
  <conditionalFormatting sqref="P87 N87 N85 N71:N83 P85 P71:P83">
    <cfRule type="cellIs" dxfId="51" priority="1" operator="lessThan">
      <formula>0</formula>
    </cfRule>
  </conditionalFormatting>
  <pageMargins left="0.7" right="0.7" top="0.75" bottom="0.75" header="0.3" footer="0.3"/>
  <pageSetup paperSize="9" scale="57" fitToHeight="0" orientation="portrait" r:id="rId1"/>
  <rowBreaks count="1" manualBreakCount="1">
    <brk id="108" max="20" man="1"/>
  </rowBreaks>
  <colBreaks count="1" manualBreakCount="1">
    <brk id="21" max="1048575" man="1"/>
  </colBreak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Z1000"/>
  <sheetViews>
    <sheetView workbookViewId="0">
      <selection activeCell="C19" sqref="C19:C21"/>
    </sheetView>
  </sheetViews>
  <sheetFormatPr defaultColWidth="8.75" defaultRowHeight="11.25" x14ac:dyDescent="0.15"/>
  <cols>
    <col min="1" max="1" width="1.75" customWidth="1"/>
    <col min="2" max="2" width="3.125" customWidth="1"/>
    <col min="6" max="6" width="3.125" customWidth="1"/>
    <col min="7" max="7" width="1.75" customWidth="1"/>
  </cols>
  <sheetData>
    <row r="1" spans="1:26" x14ac:dyDescent="0.15">
      <c r="A1" s="3"/>
      <c r="B1" s="3"/>
      <c r="C1" s="3"/>
      <c r="D1" s="3"/>
      <c r="E1" s="3"/>
      <c r="F1" s="3"/>
      <c r="G1" s="3"/>
      <c r="H1" s="92"/>
      <c r="I1" s="92"/>
      <c r="J1" s="92"/>
      <c r="K1" s="92"/>
      <c r="L1" s="92"/>
      <c r="M1" s="92"/>
      <c r="N1" s="92"/>
      <c r="O1" s="92"/>
      <c r="P1" s="92"/>
      <c r="Q1" s="92"/>
      <c r="R1" s="92"/>
      <c r="S1" s="92"/>
      <c r="T1" s="92"/>
      <c r="U1" s="92"/>
      <c r="V1" s="92"/>
      <c r="W1" s="92"/>
      <c r="X1" s="92"/>
      <c r="Y1" s="92"/>
      <c r="Z1" s="92"/>
    </row>
    <row r="2" spans="1:26" x14ac:dyDescent="0.15">
      <c r="A2" s="3"/>
      <c r="B2" s="1"/>
      <c r="C2" s="1"/>
      <c r="D2" s="1"/>
      <c r="E2" s="1"/>
      <c r="F2" s="1"/>
      <c r="G2" s="3"/>
      <c r="H2" s="92"/>
      <c r="I2" s="92"/>
      <c r="J2" s="92"/>
      <c r="K2" s="92"/>
      <c r="L2" s="92"/>
      <c r="M2" s="92"/>
      <c r="N2" s="92"/>
      <c r="O2" s="92"/>
      <c r="P2" s="92"/>
      <c r="Q2" s="92"/>
      <c r="R2" s="92"/>
      <c r="S2" s="92"/>
      <c r="T2" s="92"/>
      <c r="U2" s="92"/>
      <c r="V2" s="92"/>
      <c r="W2" s="92"/>
      <c r="X2" s="92"/>
      <c r="Y2" s="92"/>
      <c r="Z2" s="92"/>
    </row>
    <row r="3" spans="1:26" ht="14.25" x14ac:dyDescent="0.2">
      <c r="A3" s="3"/>
      <c r="B3" s="1"/>
      <c r="C3" s="924" t="s">
        <v>584</v>
      </c>
      <c r="D3" s="924"/>
      <c r="E3" s="924"/>
      <c r="F3" s="1"/>
      <c r="G3" s="3"/>
      <c r="H3" s="92"/>
      <c r="I3" s="92"/>
      <c r="J3" s="92"/>
      <c r="K3" s="92"/>
      <c r="L3" s="92"/>
      <c r="M3" s="92"/>
      <c r="N3" s="92"/>
      <c r="O3" s="92"/>
      <c r="P3" s="92"/>
      <c r="Q3" s="92"/>
      <c r="R3" s="92"/>
      <c r="S3" s="92"/>
      <c r="T3" s="92"/>
      <c r="U3" s="92"/>
      <c r="V3" s="92"/>
      <c r="W3" s="92"/>
      <c r="X3" s="92"/>
      <c r="Y3" s="92"/>
      <c r="Z3" s="92"/>
    </row>
    <row r="4" spans="1:26" x14ac:dyDescent="0.15">
      <c r="A4" s="3"/>
      <c r="B4" s="1"/>
      <c r="C4" s="7"/>
      <c r="D4" s="1"/>
      <c r="E4" s="1"/>
      <c r="F4" s="1"/>
      <c r="G4" s="3"/>
      <c r="H4" s="92"/>
      <c r="I4" s="92"/>
      <c r="J4" s="92"/>
      <c r="K4" s="92"/>
      <c r="L4" s="92"/>
      <c r="M4" s="92"/>
      <c r="N4" s="92"/>
      <c r="O4" s="92"/>
      <c r="P4" s="92"/>
      <c r="Q4" s="92"/>
      <c r="R4" s="92"/>
      <c r="S4" s="92"/>
      <c r="T4" s="92"/>
      <c r="U4" s="92"/>
      <c r="V4" s="92"/>
      <c r="W4" s="92"/>
      <c r="X4" s="92"/>
      <c r="Y4" s="92"/>
      <c r="Z4" s="92"/>
    </row>
    <row r="5" spans="1:26" x14ac:dyDescent="0.15">
      <c r="A5" s="3"/>
      <c r="B5" s="1"/>
      <c r="C5" s="96" t="s">
        <v>585</v>
      </c>
      <c r="D5" s="68"/>
      <c r="E5" s="96" t="s">
        <v>586</v>
      </c>
      <c r="F5" s="1"/>
      <c r="G5" s="3"/>
      <c r="H5" s="92"/>
      <c r="I5" s="92"/>
      <c r="J5" s="92"/>
      <c r="K5" s="92"/>
      <c r="L5" s="92"/>
      <c r="M5" s="92"/>
      <c r="N5" s="92"/>
      <c r="O5" s="92"/>
      <c r="P5" s="92"/>
      <c r="Q5" s="92"/>
      <c r="R5" s="92"/>
      <c r="S5" s="92"/>
      <c r="T5" s="92"/>
      <c r="U5" s="92"/>
      <c r="V5" s="92"/>
      <c r="W5" s="92"/>
      <c r="X5" s="92"/>
      <c r="Y5" s="92"/>
      <c r="Z5" s="92"/>
    </row>
    <row r="6" spans="1:26" x14ac:dyDescent="0.15">
      <c r="A6" s="3"/>
      <c r="B6" s="1"/>
      <c r="C6" s="1"/>
      <c r="D6" s="1"/>
      <c r="E6" s="1"/>
      <c r="F6" s="1"/>
      <c r="G6" s="3"/>
      <c r="H6" s="92"/>
      <c r="I6" s="92"/>
      <c r="J6" s="92"/>
      <c r="K6" s="92"/>
      <c r="L6" s="92"/>
      <c r="M6" s="92"/>
      <c r="N6" s="92"/>
      <c r="O6" s="92"/>
      <c r="P6" s="92"/>
      <c r="Q6" s="92"/>
      <c r="R6" s="92"/>
      <c r="S6" s="92"/>
      <c r="T6" s="92"/>
      <c r="U6" s="92"/>
      <c r="V6" s="92"/>
      <c r="W6" s="92"/>
      <c r="X6" s="92"/>
      <c r="Y6" s="92"/>
      <c r="Z6" s="92"/>
    </row>
    <row r="7" spans="1:26" x14ac:dyDescent="0.15">
      <c r="A7" s="3"/>
      <c r="B7" s="1"/>
      <c r="C7" s="97" t="s">
        <v>587</v>
      </c>
      <c r="D7" s="68"/>
      <c r="E7" s="97" t="s">
        <v>349</v>
      </c>
      <c r="F7" s="1"/>
      <c r="G7" s="3"/>
      <c r="H7" s="92"/>
      <c r="I7" s="92"/>
      <c r="J7" s="92"/>
      <c r="K7" s="92"/>
      <c r="L7" s="92"/>
      <c r="M7" s="92"/>
      <c r="N7" s="92"/>
      <c r="O7" s="92"/>
      <c r="P7" s="92"/>
      <c r="Q7" s="92"/>
      <c r="R7" s="92"/>
      <c r="S7" s="92"/>
      <c r="T7" s="92"/>
      <c r="U7" s="92"/>
      <c r="V7" s="92"/>
      <c r="W7" s="92"/>
      <c r="X7" s="92"/>
      <c r="Y7" s="92"/>
      <c r="Z7" s="92"/>
    </row>
    <row r="8" spans="1:26" x14ac:dyDescent="0.15">
      <c r="A8" s="3"/>
      <c r="B8" s="1"/>
      <c r="C8" s="931">
        <v>1</v>
      </c>
      <c r="D8" s="1"/>
      <c r="E8" s="925">
        <f>C8/3.6</f>
        <v>0.27777777777777779</v>
      </c>
      <c r="F8" s="1"/>
      <c r="G8" s="3"/>
      <c r="H8" s="92"/>
      <c r="I8" s="92"/>
      <c r="J8" s="92"/>
      <c r="K8" s="92"/>
      <c r="L8" s="92"/>
      <c r="M8" s="92"/>
      <c r="N8" s="92"/>
      <c r="O8" s="92"/>
      <c r="P8" s="92"/>
      <c r="Q8" s="92"/>
      <c r="R8" s="92"/>
      <c r="S8" s="92"/>
      <c r="T8" s="92"/>
      <c r="U8" s="92"/>
      <c r="V8" s="92"/>
      <c r="W8" s="92"/>
      <c r="X8" s="92"/>
      <c r="Y8" s="92"/>
      <c r="Z8" s="92"/>
    </row>
    <row r="9" spans="1:26" x14ac:dyDescent="0.15">
      <c r="A9" s="3"/>
      <c r="B9" s="1"/>
      <c r="C9" s="932"/>
      <c r="D9" s="1"/>
      <c r="E9" s="926"/>
      <c r="F9" s="1"/>
      <c r="G9" s="3"/>
      <c r="H9" s="92"/>
      <c r="I9" s="92"/>
      <c r="J9" s="92"/>
      <c r="K9" s="92"/>
      <c r="L9" s="92"/>
      <c r="M9" s="92"/>
      <c r="N9" s="92"/>
      <c r="O9" s="92"/>
      <c r="P9" s="92"/>
      <c r="Q9" s="92"/>
      <c r="R9" s="92"/>
      <c r="S9" s="92"/>
      <c r="T9" s="92"/>
      <c r="U9" s="92"/>
      <c r="V9" s="92"/>
      <c r="W9" s="92"/>
      <c r="X9" s="92"/>
      <c r="Y9" s="92"/>
      <c r="Z9" s="92"/>
    </row>
    <row r="10" spans="1:26" x14ac:dyDescent="0.15">
      <c r="A10" s="3"/>
      <c r="B10" s="1"/>
      <c r="C10" s="933"/>
      <c r="D10" s="1"/>
      <c r="E10" s="927"/>
      <c r="F10" s="1"/>
      <c r="G10" s="3"/>
      <c r="H10" s="92"/>
      <c r="I10" s="92"/>
      <c r="J10" s="92"/>
      <c r="K10" s="92"/>
      <c r="L10" s="92"/>
      <c r="M10" s="92"/>
      <c r="N10" s="92"/>
      <c r="O10" s="92"/>
      <c r="P10" s="92"/>
      <c r="Q10" s="92"/>
      <c r="R10" s="92"/>
      <c r="S10" s="92"/>
      <c r="T10" s="92"/>
      <c r="U10" s="92"/>
      <c r="V10" s="92"/>
      <c r="W10" s="92"/>
      <c r="X10" s="92"/>
      <c r="Y10" s="92"/>
      <c r="Z10" s="92"/>
    </row>
    <row r="11" spans="1:26" x14ac:dyDescent="0.15">
      <c r="A11" s="3"/>
      <c r="B11" s="1"/>
      <c r="C11" s="1"/>
      <c r="D11" s="1"/>
      <c r="E11" s="1"/>
      <c r="F11" s="1"/>
      <c r="G11" s="3"/>
      <c r="H11" s="92"/>
      <c r="I11" s="92"/>
      <c r="J11" s="92"/>
      <c r="K11" s="92"/>
      <c r="L11" s="92"/>
      <c r="M11" s="92"/>
      <c r="N11" s="92"/>
      <c r="O11" s="92"/>
      <c r="P11" s="92"/>
      <c r="Q11" s="92"/>
      <c r="R11" s="92"/>
      <c r="S11" s="92"/>
      <c r="T11" s="92"/>
      <c r="U11" s="92"/>
      <c r="V11" s="92"/>
      <c r="W11" s="92"/>
      <c r="X11" s="92"/>
      <c r="Y11" s="92"/>
      <c r="Z11" s="92"/>
    </row>
    <row r="12" spans="1:26" x14ac:dyDescent="0.15">
      <c r="A12" s="3"/>
      <c r="B12" s="1"/>
      <c r="C12" s="97" t="s">
        <v>349</v>
      </c>
      <c r="D12" s="68"/>
      <c r="E12" s="97" t="s">
        <v>587</v>
      </c>
      <c r="F12" s="1"/>
      <c r="G12" s="3"/>
      <c r="H12" s="92"/>
      <c r="I12" s="92"/>
      <c r="J12" s="92"/>
      <c r="K12" s="92"/>
      <c r="L12" s="92"/>
      <c r="M12" s="92"/>
      <c r="N12" s="92"/>
      <c r="O12" s="92"/>
      <c r="P12" s="92"/>
      <c r="Q12" s="92"/>
      <c r="R12" s="92"/>
      <c r="S12" s="92"/>
      <c r="T12" s="92"/>
      <c r="U12" s="92"/>
      <c r="V12" s="92"/>
      <c r="W12" s="92"/>
      <c r="X12" s="92"/>
      <c r="Y12" s="92"/>
      <c r="Z12" s="92"/>
    </row>
    <row r="13" spans="1:26" x14ac:dyDescent="0.15">
      <c r="A13" s="3"/>
      <c r="B13" s="1"/>
      <c r="C13" s="931">
        <v>1</v>
      </c>
      <c r="D13" s="1"/>
      <c r="E13" s="928">
        <f>C13*3.6</f>
        <v>3.6</v>
      </c>
      <c r="F13" s="1"/>
      <c r="G13" s="3"/>
      <c r="H13" s="92"/>
      <c r="I13" s="92"/>
      <c r="J13" s="92"/>
      <c r="K13" s="92"/>
      <c r="L13" s="92"/>
      <c r="M13" s="92"/>
      <c r="N13" s="92"/>
      <c r="O13" s="92"/>
      <c r="P13" s="92"/>
      <c r="Q13" s="92"/>
      <c r="R13" s="92"/>
      <c r="S13" s="92"/>
      <c r="T13" s="92"/>
      <c r="U13" s="92"/>
      <c r="V13" s="92"/>
      <c r="W13" s="92"/>
      <c r="X13" s="92"/>
      <c r="Y13" s="92"/>
      <c r="Z13" s="92"/>
    </row>
    <row r="14" spans="1:26" x14ac:dyDescent="0.15">
      <c r="A14" s="3"/>
      <c r="B14" s="1"/>
      <c r="C14" s="932"/>
      <c r="D14" s="1"/>
      <c r="E14" s="929"/>
      <c r="F14" s="1"/>
      <c r="G14" s="3"/>
      <c r="H14" s="92"/>
      <c r="I14" s="92"/>
      <c r="J14" s="92"/>
      <c r="K14" s="92"/>
      <c r="L14" s="92"/>
      <c r="M14" s="92"/>
      <c r="N14" s="92"/>
      <c r="O14" s="92"/>
      <c r="P14" s="92"/>
      <c r="Q14" s="92"/>
      <c r="R14" s="92"/>
      <c r="S14" s="92"/>
      <c r="T14" s="92"/>
      <c r="U14" s="92"/>
      <c r="V14" s="92"/>
      <c r="W14" s="92"/>
      <c r="X14" s="92"/>
      <c r="Y14" s="92"/>
      <c r="Z14" s="92"/>
    </row>
    <row r="15" spans="1:26" x14ac:dyDescent="0.15">
      <c r="A15" s="3"/>
      <c r="B15" s="1"/>
      <c r="C15" s="933"/>
      <c r="D15" s="1"/>
      <c r="E15" s="930"/>
      <c r="F15" s="1"/>
      <c r="G15" s="3"/>
      <c r="H15" s="92"/>
      <c r="I15" s="92"/>
      <c r="J15" s="92"/>
      <c r="K15" s="92"/>
      <c r="L15" s="92"/>
      <c r="M15" s="92"/>
      <c r="N15" s="92"/>
      <c r="O15" s="92"/>
      <c r="P15" s="92"/>
      <c r="Q15" s="92"/>
      <c r="R15" s="92"/>
      <c r="S15" s="92"/>
      <c r="T15" s="92"/>
      <c r="U15" s="92"/>
      <c r="V15" s="92"/>
      <c r="W15" s="92"/>
      <c r="X15" s="92"/>
      <c r="Y15" s="92"/>
      <c r="Z15" s="92"/>
    </row>
    <row r="16" spans="1:26" x14ac:dyDescent="0.15">
      <c r="A16" s="3"/>
      <c r="B16" s="1"/>
      <c r="C16" s="8"/>
      <c r="D16" s="8"/>
      <c r="E16" s="8"/>
      <c r="F16" s="1"/>
      <c r="G16" s="3"/>
      <c r="H16" s="92"/>
      <c r="I16" s="92"/>
      <c r="J16" s="92"/>
      <c r="K16" s="92"/>
      <c r="L16" s="92"/>
      <c r="M16" s="92"/>
      <c r="N16" s="92"/>
      <c r="O16" s="92"/>
      <c r="P16" s="92"/>
      <c r="Q16" s="92"/>
      <c r="R16" s="92"/>
      <c r="S16" s="92"/>
      <c r="T16" s="92"/>
      <c r="U16" s="92"/>
      <c r="V16" s="92"/>
      <c r="W16" s="92"/>
      <c r="X16" s="92"/>
      <c r="Y16" s="92"/>
      <c r="Z16" s="92"/>
    </row>
    <row r="17" spans="1:26" x14ac:dyDescent="0.15">
      <c r="A17" s="3"/>
      <c r="B17" s="1"/>
      <c r="C17" s="1"/>
      <c r="D17" s="1"/>
      <c r="E17" s="1"/>
      <c r="F17" s="1"/>
      <c r="G17" s="3"/>
      <c r="H17" s="92"/>
      <c r="I17" s="92"/>
      <c r="J17" s="92"/>
      <c r="K17" s="92"/>
      <c r="L17" s="92"/>
      <c r="M17" s="92"/>
      <c r="N17" s="92"/>
      <c r="O17" s="92"/>
      <c r="P17" s="92"/>
      <c r="Q17" s="92"/>
      <c r="R17" s="92"/>
      <c r="S17" s="92"/>
      <c r="T17" s="92"/>
      <c r="U17" s="92"/>
      <c r="V17" s="92"/>
      <c r="W17" s="92"/>
      <c r="X17" s="92"/>
      <c r="Y17" s="92"/>
      <c r="Z17" s="92"/>
    </row>
    <row r="18" spans="1:26" x14ac:dyDescent="0.15">
      <c r="A18" s="3"/>
      <c r="B18" s="1"/>
      <c r="C18" s="97" t="s">
        <v>588</v>
      </c>
      <c r="D18" s="68"/>
      <c r="E18" s="97" t="s">
        <v>589</v>
      </c>
      <c r="F18" s="1"/>
      <c r="G18" s="3"/>
      <c r="H18" s="92"/>
      <c r="I18" s="92"/>
      <c r="J18" s="92"/>
      <c r="K18" s="92"/>
      <c r="L18" s="92"/>
      <c r="M18" s="92"/>
      <c r="N18" s="92"/>
      <c r="O18" s="92"/>
      <c r="P18" s="92"/>
      <c r="Q18" s="92"/>
      <c r="R18" s="92"/>
      <c r="S18" s="92"/>
      <c r="T18" s="92"/>
      <c r="U18" s="92"/>
      <c r="V18" s="92"/>
      <c r="W18" s="92"/>
      <c r="X18" s="92"/>
      <c r="Y18" s="92"/>
      <c r="Z18" s="92"/>
    </row>
    <row r="19" spans="1:26" x14ac:dyDescent="0.15">
      <c r="A19" s="3"/>
      <c r="B19" s="1"/>
      <c r="C19" s="931">
        <v>1</v>
      </c>
      <c r="D19" s="1"/>
      <c r="E19" s="928">
        <f>C19/1000</f>
        <v>1E-3</v>
      </c>
      <c r="F19" s="1"/>
      <c r="G19" s="3"/>
      <c r="H19" s="92"/>
      <c r="I19" s="92"/>
      <c r="J19" s="92"/>
      <c r="K19" s="92"/>
      <c r="L19" s="92"/>
      <c r="M19" s="92"/>
      <c r="N19" s="92"/>
      <c r="O19" s="92"/>
      <c r="P19" s="92"/>
      <c r="Q19" s="92"/>
      <c r="R19" s="92"/>
      <c r="S19" s="92"/>
      <c r="T19" s="92"/>
      <c r="U19" s="92"/>
      <c r="V19" s="92"/>
      <c r="W19" s="92"/>
      <c r="X19" s="92"/>
      <c r="Y19" s="92"/>
      <c r="Z19" s="92"/>
    </row>
    <row r="20" spans="1:26" x14ac:dyDescent="0.15">
      <c r="A20" s="3"/>
      <c r="B20" s="1"/>
      <c r="C20" s="932"/>
      <c r="D20" s="1"/>
      <c r="E20" s="929"/>
      <c r="F20" s="1"/>
      <c r="G20" s="3"/>
      <c r="H20" s="92"/>
      <c r="I20" s="92"/>
      <c r="J20" s="92"/>
      <c r="K20" s="92"/>
      <c r="L20" s="92"/>
      <c r="M20" s="92"/>
      <c r="N20" s="92"/>
      <c r="O20" s="92"/>
      <c r="P20" s="92"/>
      <c r="Q20" s="92"/>
      <c r="R20" s="92"/>
      <c r="S20" s="92"/>
      <c r="T20" s="92"/>
      <c r="U20" s="92"/>
      <c r="V20" s="92"/>
      <c r="W20" s="92"/>
      <c r="X20" s="92"/>
      <c r="Y20" s="92"/>
      <c r="Z20" s="92"/>
    </row>
    <row r="21" spans="1:26" x14ac:dyDescent="0.15">
      <c r="A21" s="3"/>
      <c r="B21" s="1"/>
      <c r="C21" s="933"/>
      <c r="D21" s="1"/>
      <c r="E21" s="930"/>
      <c r="F21" s="1"/>
      <c r="G21" s="3"/>
      <c r="H21" s="92"/>
      <c r="I21" s="92"/>
      <c r="J21" s="92"/>
      <c r="K21" s="92"/>
      <c r="L21" s="92"/>
      <c r="M21" s="92"/>
      <c r="N21" s="92"/>
      <c r="O21" s="92"/>
      <c r="P21" s="92"/>
      <c r="Q21" s="92"/>
      <c r="R21" s="92"/>
      <c r="S21" s="92"/>
      <c r="T21" s="92"/>
      <c r="U21" s="92"/>
      <c r="V21" s="92"/>
      <c r="W21" s="92"/>
      <c r="X21" s="92"/>
      <c r="Y21" s="92"/>
      <c r="Z21" s="92"/>
    </row>
    <row r="22" spans="1:26" x14ac:dyDescent="0.15">
      <c r="A22" s="3"/>
      <c r="B22" s="1"/>
      <c r="C22" s="1"/>
      <c r="D22" s="1"/>
      <c r="E22" s="1"/>
      <c r="F22" s="1"/>
      <c r="G22" s="3"/>
      <c r="H22" s="92"/>
      <c r="I22" s="92"/>
      <c r="J22" s="92"/>
      <c r="K22" s="92"/>
      <c r="L22" s="92"/>
      <c r="M22" s="92"/>
      <c r="N22" s="92"/>
      <c r="O22" s="92"/>
      <c r="P22" s="92"/>
      <c r="Q22" s="92"/>
      <c r="R22" s="92"/>
      <c r="S22" s="92"/>
      <c r="T22" s="92"/>
      <c r="U22" s="92"/>
      <c r="V22" s="92"/>
      <c r="W22" s="92"/>
      <c r="X22" s="92"/>
      <c r="Y22" s="92"/>
      <c r="Z22" s="92"/>
    </row>
    <row r="23" spans="1:26" x14ac:dyDescent="0.15">
      <c r="A23" s="3"/>
      <c r="B23" s="1"/>
      <c r="C23" s="97" t="s">
        <v>589</v>
      </c>
      <c r="D23" s="68"/>
      <c r="E23" s="97" t="s">
        <v>588</v>
      </c>
      <c r="F23" s="1"/>
      <c r="G23" s="3"/>
      <c r="H23" s="92"/>
      <c r="I23" s="92"/>
      <c r="J23" s="92"/>
      <c r="K23" s="92"/>
      <c r="L23" s="92"/>
      <c r="M23" s="92"/>
      <c r="N23" s="92"/>
      <c r="O23" s="92"/>
      <c r="P23" s="92"/>
      <c r="Q23" s="92"/>
      <c r="R23" s="92"/>
      <c r="S23" s="92"/>
      <c r="T23" s="92"/>
      <c r="U23" s="92"/>
      <c r="V23" s="92"/>
      <c r="W23" s="92"/>
      <c r="X23" s="92"/>
      <c r="Y23" s="92"/>
      <c r="Z23" s="92"/>
    </row>
    <row r="24" spans="1:26" x14ac:dyDescent="0.15">
      <c r="A24" s="3"/>
      <c r="B24" s="1"/>
      <c r="C24" s="931">
        <v>1</v>
      </c>
      <c r="D24" s="1"/>
      <c r="E24" s="928">
        <f>C24*1000</f>
        <v>1000</v>
      </c>
      <c r="F24" s="1"/>
      <c r="G24" s="3"/>
      <c r="H24" s="92"/>
      <c r="I24" s="92"/>
      <c r="J24" s="92"/>
      <c r="K24" s="92"/>
      <c r="L24" s="92"/>
      <c r="M24" s="92"/>
      <c r="N24" s="92"/>
      <c r="O24" s="92"/>
      <c r="P24" s="92"/>
      <c r="Q24" s="92"/>
      <c r="R24" s="92"/>
      <c r="S24" s="92"/>
      <c r="T24" s="92"/>
      <c r="U24" s="92"/>
      <c r="V24" s="92"/>
      <c r="W24" s="92"/>
      <c r="X24" s="92"/>
      <c r="Y24" s="92"/>
      <c r="Z24" s="92"/>
    </row>
    <row r="25" spans="1:26" x14ac:dyDescent="0.15">
      <c r="A25" s="3"/>
      <c r="B25" s="1"/>
      <c r="C25" s="932"/>
      <c r="D25" s="1"/>
      <c r="E25" s="929"/>
      <c r="F25" s="1"/>
      <c r="G25" s="3"/>
      <c r="H25" s="92"/>
      <c r="I25" s="92"/>
      <c r="J25" s="92"/>
      <c r="K25" s="92"/>
      <c r="L25" s="92"/>
      <c r="M25" s="92"/>
      <c r="N25" s="92"/>
      <c r="O25" s="92"/>
      <c r="P25" s="92"/>
      <c r="Q25" s="92"/>
      <c r="R25" s="92"/>
      <c r="S25" s="92"/>
      <c r="T25" s="92"/>
      <c r="U25" s="92"/>
      <c r="V25" s="92"/>
      <c r="W25" s="92"/>
      <c r="X25" s="92"/>
      <c r="Y25" s="92"/>
      <c r="Z25" s="92"/>
    </row>
    <row r="26" spans="1:26" x14ac:dyDescent="0.15">
      <c r="A26" s="3"/>
      <c r="B26" s="1"/>
      <c r="C26" s="933"/>
      <c r="D26" s="1"/>
      <c r="E26" s="930"/>
      <c r="F26" s="1"/>
      <c r="G26" s="3"/>
      <c r="H26" s="92"/>
      <c r="I26" s="92"/>
      <c r="J26" s="92"/>
      <c r="K26" s="92"/>
      <c r="L26" s="92"/>
      <c r="M26" s="92"/>
      <c r="N26" s="92"/>
      <c r="O26" s="92"/>
      <c r="P26" s="92"/>
      <c r="Q26" s="92"/>
      <c r="R26" s="92"/>
      <c r="S26" s="92"/>
      <c r="T26" s="92"/>
      <c r="U26" s="92"/>
      <c r="V26" s="92"/>
      <c r="W26" s="92"/>
      <c r="X26" s="92"/>
      <c r="Y26" s="92"/>
      <c r="Z26" s="92"/>
    </row>
    <row r="27" spans="1:26" x14ac:dyDescent="0.15">
      <c r="A27" s="3"/>
      <c r="B27" s="1"/>
      <c r="C27" s="1"/>
      <c r="D27" s="1"/>
      <c r="E27" s="1"/>
      <c r="F27" s="1"/>
      <c r="G27" s="3"/>
      <c r="H27" s="92"/>
      <c r="I27" s="92"/>
      <c r="J27" s="92"/>
      <c r="K27" s="92"/>
      <c r="L27" s="92"/>
      <c r="M27" s="92"/>
      <c r="N27" s="92"/>
      <c r="O27" s="92"/>
      <c r="P27" s="92"/>
      <c r="Q27" s="92"/>
      <c r="R27" s="92"/>
      <c r="S27" s="92"/>
      <c r="T27" s="92"/>
      <c r="U27" s="92"/>
      <c r="V27" s="92"/>
      <c r="W27" s="92"/>
      <c r="X27" s="92"/>
      <c r="Y27" s="92"/>
      <c r="Z27" s="92"/>
    </row>
    <row r="28" spans="1:26" x14ac:dyDescent="0.15">
      <c r="A28" s="3"/>
      <c r="B28" s="3"/>
      <c r="C28" s="3"/>
      <c r="D28" s="3"/>
      <c r="E28" s="3"/>
      <c r="F28" s="3"/>
      <c r="G28" s="3"/>
      <c r="H28" s="92"/>
      <c r="I28" s="92"/>
      <c r="J28" s="92"/>
      <c r="K28" s="92"/>
      <c r="L28" s="92"/>
      <c r="M28" s="92"/>
      <c r="N28" s="92"/>
      <c r="O28" s="92"/>
      <c r="P28" s="92"/>
      <c r="Q28" s="92"/>
      <c r="R28" s="92"/>
      <c r="S28" s="92"/>
      <c r="T28" s="92"/>
      <c r="U28" s="92"/>
      <c r="V28" s="92"/>
      <c r="W28" s="92"/>
      <c r="X28" s="92"/>
      <c r="Y28" s="92"/>
      <c r="Z28" s="92"/>
    </row>
    <row r="29" spans="1:26" x14ac:dyDescent="0.15">
      <c r="A29" s="92"/>
      <c r="B29" s="92"/>
      <c r="C29" s="92"/>
      <c r="D29" s="92"/>
      <c r="E29" s="92"/>
      <c r="F29" s="92"/>
      <c r="G29" s="92"/>
      <c r="H29" s="92"/>
      <c r="I29" s="92"/>
      <c r="J29" s="92"/>
      <c r="K29" s="92"/>
      <c r="L29" s="92"/>
      <c r="M29" s="92"/>
      <c r="N29" s="92"/>
      <c r="O29" s="92"/>
      <c r="P29" s="92"/>
      <c r="Q29" s="92"/>
      <c r="R29" s="92"/>
      <c r="S29" s="92"/>
      <c r="T29" s="92"/>
      <c r="U29" s="92"/>
      <c r="V29" s="92"/>
      <c r="W29" s="92"/>
      <c r="X29" s="92"/>
      <c r="Y29" s="92"/>
      <c r="Z29" s="92"/>
    </row>
    <row r="30" spans="1:26" x14ac:dyDescent="0.15">
      <c r="A30" s="92"/>
      <c r="B30" s="92"/>
      <c r="C30" s="92"/>
      <c r="D30" s="92"/>
      <c r="E30" s="92"/>
      <c r="F30" s="92"/>
      <c r="G30" s="92"/>
      <c r="H30" s="92"/>
      <c r="I30" s="92"/>
      <c r="J30" s="92"/>
      <c r="K30" s="92"/>
      <c r="L30" s="92"/>
      <c r="M30" s="92"/>
      <c r="N30" s="92"/>
      <c r="O30" s="92"/>
      <c r="P30" s="92"/>
      <c r="Q30" s="92"/>
      <c r="R30" s="92"/>
      <c r="S30" s="92"/>
      <c r="T30" s="92"/>
      <c r="U30" s="92"/>
      <c r="V30" s="92"/>
      <c r="W30" s="92"/>
      <c r="X30" s="92"/>
      <c r="Y30" s="92"/>
      <c r="Z30" s="92"/>
    </row>
    <row r="31" spans="1:26" x14ac:dyDescent="0.15">
      <c r="A31" s="92"/>
      <c r="B31" s="92"/>
      <c r="C31" s="92"/>
      <c r="D31" s="92"/>
      <c r="E31" s="92"/>
      <c r="F31" s="92"/>
      <c r="G31" s="92"/>
      <c r="H31" s="92"/>
      <c r="I31" s="92"/>
      <c r="J31" s="92"/>
      <c r="K31" s="92"/>
      <c r="L31" s="92"/>
      <c r="M31" s="92"/>
      <c r="N31" s="92"/>
      <c r="O31" s="92"/>
      <c r="P31" s="92"/>
      <c r="Q31" s="92"/>
      <c r="R31" s="92"/>
      <c r="S31" s="92"/>
      <c r="T31" s="92"/>
      <c r="U31" s="92"/>
      <c r="V31" s="92"/>
      <c r="W31" s="92"/>
      <c r="X31" s="92"/>
      <c r="Y31" s="92"/>
      <c r="Z31" s="92"/>
    </row>
    <row r="32" spans="1:26" x14ac:dyDescent="0.15">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row>
    <row r="33" spans="1:26" x14ac:dyDescent="0.15">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row>
    <row r="34" spans="1:26" x14ac:dyDescent="0.15">
      <c r="A34" s="92"/>
      <c r="B34" s="92"/>
      <c r="C34" s="92"/>
      <c r="D34" s="92"/>
      <c r="E34" s="92"/>
      <c r="F34" s="92"/>
      <c r="G34" s="92"/>
      <c r="H34" s="92"/>
      <c r="I34" s="92"/>
      <c r="J34" s="92"/>
      <c r="K34" s="92"/>
      <c r="L34" s="92"/>
      <c r="M34" s="92"/>
      <c r="N34" s="92"/>
      <c r="O34" s="92"/>
      <c r="P34" s="92"/>
      <c r="Q34" s="92"/>
      <c r="R34" s="92"/>
      <c r="S34" s="92"/>
      <c r="T34" s="92"/>
      <c r="U34" s="92"/>
      <c r="V34" s="92"/>
      <c r="W34" s="92"/>
      <c r="X34" s="92"/>
      <c r="Y34" s="92"/>
      <c r="Z34" s="92"/>
    </row>
    <row r="35" spans="1:26" x14ac:dyDescent="0.15">
      <c r="A35" s="92"/>
      <c r="B35" s="92"/>
      <c r="C35" s="92"/>
      <c r="D35" s="92"/>
      <c r="E35" s="92"/>
      <c r="F35" s="92"/>
      <c r="G35" s="92"/>
      <c r="H35" s="92"/>
      <c r="I35" s="92"/>
      <c r="J35" s="92"/>
      <c r="K35" s="92"/>
      <c r="L35" s="92"/>
      <c r="M35" s="92"/>
      <c r="N35" s="92"/>
      <c r="O35" s="92"/>
      <c r="P35" s="92"/>
      <c r="Q35" s="92"/>
      <c r="R35" s="92"/>
      <c r="S35" s="92"/>
      <c r="T35" s="92"/>
      <c r="U35" s="92"/>
      <c r="V35" s="92"/>
      <c r="W35" s="92"/>
      <c r="X35" s="92"/>
      <c r="Y35" s="92"/>
      <c r="Z35" s="92"/>
    </row>
    <row r="36" spans="1:26" x14ac:dyDescent="0.15">
      <c r="A36" s="92"/>
      <c r="B36" s="92"/>
      <c r="C36" s="92"/>
      <c r="D36" s="92"/>
      <c r="E36" s="92"/>
      <c r="F36" s="92"/>
      <c r="G36" s="92"/>
      <c r="H36" s="92"/>
      <c r="I36" s="92"/>
      <c r="J36" s="92"/>
      <c r="K36" s="92"/>
      <c r="L36" s="92"/>
      <c r="M36" s="92"/>
      <c r="N36" s="92"/>
      <c r="O36" s="92"/>
      <c r="P36" s="92"/>
      <c r="Q36" s="92"/>
      <c r="R36" s="92"/>
      <c r="S36" s="92"/>
      <c r="T36" s="92"/>
      <c r="U36" s="92"/>
      <c r="V36" s="92"/>
      <c r="W36" s="92"/>
      <c r="X36" s="92"/>
      <c r="Y36" s="92"/>
      <c r="Z36" s="92"/>
    </row>
    <row r="37" spans="1:26" x14ac:dyDescent="0.15">
      <c r="A37" s="92"/>
      <c r="B37" s="92"/>
      <c r="C37" s="92"/>
      <c r="D37" s="92"/>
      <c r="E37" s="92"/>
      <c r="F37" s="92"/>
      <c r="G37" s="92"/>
      <c r="H37" s="92"/>
      <c r="I37" s="92"/>
      <c r="J37" s="92"/>
      <c r="K37" s="92"/>
      <c r="L37" s="92"/>
      <c r="M37" s="92"/>
      <c r="N37" s="92"/>
      <c r="O37" s="92"/>
      <c r="P37" s="92"/>
      <c r="Q37" s="92"/>
      <c r="R37" s="92"/>
      <c r="S37" s="92"/>
      <c r="T37" s="92"/>
      <c r="U37" s="92"/>
      <c r="V37" s="92"/>
      <c r="W37" s="92"/>
      <c r="X37" s="92"/>
      <c r="Y37" s="92"/>
      <c r="Z37" s="92"/>
    </row>
    <row r="38" spans="1:26" x14ac:dyDescent="0.15">
      <c r="A38" s="92"/>
      <c r="B38" s="92"/>
      <c r="C38" s="92"/>
      <c r="D38" s="92"/>
      <c r="E38" s="92"/>
      <c r="F38" s="92"/>
      <c r="G38" s="92"/>
      <c r="H38" s="92"/>
      <c r="I38" s="92"/>
      <c r="J38" s="92"/>
      <c r="K38" s="92"/>
      <c r="L38" s="92"/>
      <c r="M38" s="92"/>
      <c r="N38" s="92"/>
      <c r="O38" s="92"/>
      <c r="P38" s="92"/>
      <c r="Q38" s="92"/>
      <c r="R38" s="92"/>
      <c r="S38" s="92"/>
      <c r="T38" s="92"/>
      <c r="U38" s="92"/>
      <c r="V38" s="92"/>
      <c r="W38" s="92"/>
      <c r="X38" s="92"/>
      <c r="Y38" s="92"/>
      <c r="Z38" s="92"/>
    </row>
    <row r="39" spans="1:26" x14ac:dyDescent="0.15">
      <c r="A39" s="92"/>
      <c r="B39" s="92"/>
      <c r="C39" s="92"/>
      <c r="D39" s="92"/>
      <c r="E39" s="92"/>
      <c r="F39" s="92"/>
      <c r="G39" s="92"/>
      <c r="H39" s="92"/>
      <c r="I39" s="92"/>
      <c r="J39" s="92"/>
      <c r="K39" s="92"/>
      <c r="L39" s="92"/>
      <c r="M39" s="92"/>
      <c r="N39" s="92"/>
      <c r="O39" s="92"/>
      <c r="P39" s="92"/>
      <c r="Q39" s="92"/>
      <c r="R39" s="92"/>
      <c r="S39" s="92"/>
      <c r="T39" s="92"/>
      <c r="U39" s="92"/>
      <c r="V39" s="92"/>
      <c r="W39" s="92"/>
      <c r="X39" s="92"/>
      <c r="Y39" s="92"/>
      <c r="Z39" s="92"/>
    </row>
    <row r="40" spans="1:26" x14ac:dyDescent="0.15">
      <c r="A40" s="92"/>
      <c r="B40" s="92"/>
      <c r="C40" s="92"/>
      <c r="D40" s="92"/>
      <c r="E40" s="92"/>
      <c r="F40" s="92"/>
      <c r="G40" s="92"/>
      <c r="H40" s="92"/>
      <c r="I40" s="92"/>
      <c r="J40" s="92"/>
      <c r="K40" s="92"/>
      <c r="L40" s="92"/>
      <c r="M40" s="92"/>
      <c r="N40" s="92"/>
      <c r="O40" s="92"/>
      <c r="P40" s="92"/>
      <c r="Q40" s="92"/>
      <c r="R40" s="92"/>
      <c r="S40" s="92"/>
      <c r="T40" s="92"/>
      <c r="U40" s="92"/>
      <c r="V40" s="92"/>
      <c r="W40" s="92"/>
      <c r="X40" s="92"/>
      <c r="Y40" s="92"/>
      <c r="Z40" s="92"/>
    </row>
    <row r="41" spans="1:26" x14ac:dyDescent="0.15">
      <c r="A41" s="92"/>
      <c r="B41" s="92"/>
      <c r="C41" s="92"/>
      <c r="D41" s="92"/>
      <c r="E41" s="92"/>
      <c r="F41" s="92"/>
      <c r="G41" s="92"/>
      <c r="H41" s="92"/>
      <c r="I41" s="92"/>
      <c r="J41" s="92"/>
      <c r="K41" s="92"/>
      <c r="L41" s="92"/>
      <c r="M41" s="92"/>
      <c r="N41" s="92"/>
      <c r="O41" s="92"/>
      <c r="P41" s="92"/>
      <c r="Q41" s="92"/>
      <c r="R41" s="92"/>
      <c r="S41" s="92"/>
      <c r="T41" s="92"/>
      <c r="U41" s="92"/>
      <c r="V41" s="92"/>
      <c r="W41" s="92"/>
      <c r="X41" s="92"/>
      <c r="Y41" s="92"/>
      <c r="Z41" s="92"/>
    </row>
    <row r="42" spans="1:26" x14ac:dyDescent="0.15">
      <c r="A42" s="92"/>
      <c r="B42" s="92"/>
      <c r="C42" s="92"/>
      <c r="D42" s="92"/>
      <c r="E42" s="92"/>
      <c r="F42" s="92"/>
      <c r="G42" s="92"/>
      <c r="H42" s="92"/>
      <c r="I42" s="92"/>
      <c r="J42" s="92"/>
      <c r="K42" s="92"/>
      <c r="L42" s="92"/>
      <c r="M42" s="92"/>
      <c r="N42" s="92"/>
      <c r="O42" s="92"/>
      <c r="P42" s="92"/>
      <c r="Q42" s="92"/>
      <c r="R42" s="92"/>
      <c r="S42" s="92"/>
      <c r="T42" s="92"/>
      <c r="U42" s="92"/>
      <c r="V42" s="92"/>
      <c r="W42" s="92"/>
      <c r="X42" s="92"/>
      <c r="Y42" s="92"/>
      <c r="Z42" s="92"/>
    </row>
    <row r="43" spans="1:26" x14ac:dyDescent="0.15">
      <c r="A43" s="92"/>
      <c r="B43" s="92"/>
      <c r="C43" s="92"/>
      <c r="D43" s="92"/>
      <c r="E43" s="92"/>
      <c r="F43" s="92"/>
      <c r="G43" s="92"/>
      <c r="H43" s="92"/>
      <c r="I43" s="92"/>
      <c r="J43" s="92"/>
      <c r="K43" s="92"/>
      <c r="L43" s="92"/>
      <c r="M43" s="92"/>
      <c r="N43" s="92"/>
      <c r="O43" s="92"/>
      <c r="P43" s="92"/>
      <c r="Q43" s="92"/>
      <c r="R43" s="92"/>
      <c r="S43" s="92"/>
      <c r="T43" s="92"/>
      <c r="U43" s="92"/>
      <c r="V43" s="92"/>
      <c r="W43" s="92"/>
      <c r="X43" s="92"/>
      <c r="Y43" s="92"/>
      <c r="Z43" s="92"/>
    </row>
    <row r="44" spans="1:26" x14ac:dyDescent="0.15">
      <c r="A44" s="92"/>
      <c r="B44" s="92"/>
      <c r="C44" s="92"/>
      <c r="D44" s="92"/>
      <c r="E44" s="92"/>
      <c r="F44" s="92"/>
      <c r="G44" s="92"/>
      <c r="H44" s="92"/>
      <c r="I44" s="92"/>
      <c r="J44" s="92"/>
      <c r="K44" s="92"/>
      <c r="L44" s="92"/>
      <c r="M44" s="92"/>
      <c r="N44" s="92"/>
      <c r="O44" s="92"/>
      <c r="P44" s="92"/>
      <c r="Q44" s="92"/>
      <c r="R44" s="92"/>
      <c r="S44" s="92"/>
      <c r="T44" s="92"/>
      <c r="U44" s="92"/>
      <c r="V44" s="92"/>
      <c r="W44" s="92"/>
      <c r="X44" s="92"/>
      <c r="Y44" s="92"/>
      <c r="Z44" s="92"/>
    </row>
    <row r="45" spans="1:26" x14ac:dyDescent="0.15">
      <c r="A45" s="92"/>
      <c r="B45" s="92"/>
      <c r="C45" s="92"/>
      <c r="D45" s="92"/>
      <c r="E45" s="92"/>
      <c r="F45" s="92"/>
      <c r="G45" s="92"/>
      <c r="H45" s="92"/>
      <c r="I45" s="92"/>
      <c r="J45" s="92"/>
      <c r="K45" s="92"/>
      <c r="L45" s="92"/>
      <c r="M45" s="92"/>
      <c r="N45" s="92"/>
      <c r="O45" s="92"/>
      <c r="P45" s="92"/>
      <c r="Q45" s="92"/>
      <c r="R45" s="92"/>
      <c r="S45" s="92"/>
      <c r="T45" s="92"/>
      <c r="U45" s="92"/>
      <c r="V45" s="92"/>
      <c r="W45" s="92"/>
      <c r="X45" s="92"/>
      <c r="Y45" s="92"/>
      <c r="Z45" s="92"/>
    </row>
    <row r="46" spans="1:26" x14ac:dyDescent="0.15">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row>
    <row r="47" spans="1:26" x14ac:dyDescent="0.15">
      <c r="A47" s="92"/>
      <c r="B47" s="92"/>
      <c r="C47" s="92"/>
      <c r="D47" s="92"/>
      <c r="E47" s="92"/>
      <c r="F47" s="92"/>
      <c r="G47" s="92"/>
      <c r="H47" s="92"/>
      <c r="I47" s="92"/>
      <c r="J47" s="92"/>
      <c r="K47" s="92"/>
      <c r="L47" s="92"/>
      <c r="M47" s="92"/>
      <c r="N47" s="92"/>
      <c r="O47" s="92"/>
      <c r="P47" s="92"/>
      <c r="Q47" s="92"/>
      <c r="R47" s="92"/>
      <c r="S47" s="92"/>
      <c r="T47" s="92"/>
      <c r="U47" s="92"/>
      <c r="V47" s="92"/>
      <c r="W47" s="92"/>
      <c r="X47" s="92"/>
      <c r="Y47" s="92"/>
      <c r="Z47" s="92"/>
    </row>
    <row r="48" spans="1:26" x14ac:dyDescent="0.15">
      <c r="A48" s="92"/>
      <c r="B48" s="92"/>
      <c r="C48" s="92"/>
      <c r="D48" s="92"/>
      <c r="E48" s="92"/>
      <c r="F48" s="92"/>
      <c r="G48" s="92"/>
      <c r="H48" s="92"/>
      <c r="I48" s="92"/>
      <c r="J48" s="92"/>
      <c r="K48" s="92"/>
      <c r="L48" s="92"/>
      <c r="M48" s="92"/>
      <c r="N48" s="92"/>
      <c r="O48" s="92"/>
      <c r="P48" s="92"/>
      <c r="Q48" s="92"/>
      <c r="R48" s="92"/>
      <c r="S48" s="92"/>
      <c r="T48" s="92"/>
      <c r="U48" s="92"/>
      <c r="V48" s="92"/>
      <c r="W48" s="92"/>
      <c r="X48" s="92"/>
      <c r="Y48" s="92"/>
      <c r="Z48" s="92"/>
    </row>
    <row r="49" spans="1:26" x14ac:dyDescent="0.15">
      <c r="A49" s="92"/>
      <c r="B49" s="92"/>
      <c r="C49" s="92"/>
      <c r="D49" s="92"/>
      <c r="E49" s="92"/>
      <c r="F49" s="92"/>
      <c r="G49" s="92"/>
      <c r="H49" s="92"/>
      <c r="I49" s="92"/>
      <c r="J49" s="92"/>
      <c r="K49" s="92"/>
      <c r="L49" s="92"/>
      <c r="M49" s="92"/>
      <c r="N49" s="92"/>
      <c r="O49" s="92"/>
      <c r="P49" s="92"/>
      <c r="Q49" s="92"/>
      <c r="R49" s="92"/>
      <c r="S49" s="92"/>
      <c r="T49" s="92"/>
      <c r="U49" s="92"/>
      <c r="V49" s="92"/>
      <c r="W49" s="92"/>
      <c r="X49" s="92"/>
      <c r="Y49" s="92"/>
      <c r="Z49" s="92"/>
    </row>
    <row r="50" spans="1:26" x14ac:dyDescent="0.15">
      <c r="A50" s="92"/>
      <c r="B50" s="92"/>
      <c r="C50" s="92"/>
      <c r="D50" s="92"/>
      <c r="E50" s="92"/>
      <c r="F50" s="92"/>
      <c r="G50" s="92"/>
      <c r="H50" s="92"/>
      <c r="I50" s="92"/>
      <c r="J50" s="92"/>
      <c r="K50" s="92"/>
      <c r="L50" s="92"/>
      <c r="M50" s="92"/>
      <c r="N50" s="92"/>
      <c r="O50" s="92"/>
      <c r="P50" s="92"/>
      <c r="Q50" s="92"/>
      <c r="R50" s="92"/>
      <c r="S50" s="92"/>
      <c r="T50" s="92"/>
      <c r="U50" s="92"/>
      <c r="V50" s="92"/>
      <c r="W50" s="92"/>
      <c r="X50" s="92"/>
      <c r="Y50" s="92"/>
      <c r="Z50" s="92"/>
    </row>
    <row r="51" spans="1:26" x14ac:dyDescent="0.15">
      <c r="A51" s="92"/>
      <c r="B51" s="92"/>
      <c r="C51" s="92"/>
      <c r="D51" s="92"/>
      <c r="E51" s="92"/>
      <c r="F51" s="92"/>
      <c r="G51" s="92"/>
      <c r="H51" s="92"/>
      <c r="I51" s="92"/>
      <c r="J51" s="92"/>
      <c r="K51" s="92"/>
      <c r="L51" s="92"/>
      <c r="M51" s="92"/>
      <c r="N51" s="92"/>
      <c r="O51" s="92"/>
      <c r="P51" s="92"/>
      <c r="Q51" s="92"/>
      <c r="R51" s="92"/>
      <c r="S51" s="92"/>
      <c r="T51" s="92"/>
      <c r="U51" s="92"/>
      <c r="V51" s="92"/>
      <c r="W51" s="92"/>
      <c r="X51" s="92"/>
      <c r="Y51" s="92"/>
      <c r="Z51" s="92"/>
    </row>
    <row r="52" spans="1:26" x14ac:dyDescent="0.15">
      <c r="A52" s="92"/>
      <c r="B52" s="92"/>
      <c r="C52" s="92"/>
      <c r="D52" s="92"/>
      <c r="E52" s="92"/>
      <c r="F52" s="92"/>
      <c r="G52" s="92"/>
      <c r="H52" s="92"/>
      <c r="I52" s="92"/>
      <c r="J52" s="92"/>
      <c r="K52" s="92"/>
      <c r="L52" s="92"/>
      <c r="M52" s="92"/>
      <c r="N52" s="92"/>
      <c r="O52" s="92"/>
      <c r="P52" s="92"/>
      <c r="Q52" s="92"/>
      <c r="R52" s="92"/>
      <c r="S52" s="92"/>
      <c r="T52" s="92"/>
      <c r="U52" s="92"/>
      <c r="V52" s="92"/>
      <c r="W52" s="92"/>
      <c r="X52" s="92"/>
      <c r="Y52" s="92"/>
      <c r="Z52" s="92"/>
    </row>
    <row r="53" spans="1:26" x14ac:dyDescent="0.15">
      <c r="A53" s="92"/>
      <c r="B53" s="92"/>
      <c r="C53" s="92"/>
      <c r="D53" s="92"/>
      <c r="E53" s="92"/>
      <c r="F53" s="92"/>
      <c r="G53" s="92"/>
      <c r="H53" s="92"/>
      <c r="I53" s="92"/>
      <c r="J53" s="92"/>
      <c r="K53" s="92"/>
      <c r="L53" s="92"/>
      <c r="M53" s="92"/>
      <c r="N53" s="92"/>
      <c r="O53" s="92"/>
      <c r="P53" s="92"/>
      <c r="Q53" s="92"/>
      <c r="R53" s="92"/>
      <c r="S53" s="92"/>
      <c r="T53" s="92"/>
      <c r="U53" s="92"/>
      <c r="V53" s="92"/>
      <c r="W53" s="92"/>
      <c r="X53" s="92"/>
      <c r="Y53" s="92"/>
      <c r="Z53" s="92"/>
    </row>
    <row r="54" spans="1:26" x14ac:dyDescent="0.15">
      <c r="A54" s="92"/>
      <c r="B54" s="92"/>
      <c r="C54" s="92"/>
      <c r="D54" s="92"/>
      <c r="E54" s="92"/>
      <c r="F54" s="92"/>
      <c r="G54" s="92"/>
      <c r="H54" s="92"/>
      <c r="I54" s="92"/>
      <c r="J54" s="92"/>
      <c r="K54" s="92"/>
      <c r="L54" s="92"/>
      <c r="M54" s="92"/>
      <c r="N54" s="92"/>
      <c r="O54" s="92"/>
      <c r="P54" s="92"/>
      <c r="Q54" s="92"/>
      <c r="R54" s="92"/>
      <c r="S54" s="92"/>
      <c r="T54" s="92"/>
      <c r="U54" s="92"/>
      <c r="V54" s="92"/>
      <c r="W54" s="92"/>
      <c r="X54" s="92"/>
      <c r="Y54" s="92"/>
      <c r="Z54" s="92"/>
    </row>
    <row r="55" spans="1:26" x14ac:dyDescent="0.15">
      <c r="A55" s="92"/>
      <c r="B55" s="92"/>
      <c r="C55" s="92"/>
      <c r="D55" s="92"/>
      <c r="E55" s="92"/>
      <c r="F55" s="92"/>
      <c r="G55" s="92"/>
      <c r="H55" s="92"/>
      <c r="I55" s="92"/>
      <c r="J55" s="92"/>
      <c r="K55" s="92"/>
      <c r="L55" s="92"/>
      <c r="M55" s="92"/>
      <c r="N55" s="92"/>
      <c r="O55" s="92"/>
      <c r="P55" s="92"/>
      <c r="Q55" s="92"/>
      <c r="R55" s="92"/>
      <c r="S55" s="92"/>
      <c r="T55" s="92"/>
      <c r="U55" s="92"/>
      <c r="V55" s="92"/>
      <c r="W55" s="92"/>
      <c r="X55" s="92"/>
      <c r="Y55" s="92"/>
      <c r="Z55" s="92"/>
    </row>
    <row r="56" spans="1:26" x14ac:dyDescent="0.15">
      <c r="A56" s="92"/>
      <c r="B56" s="92"/>
      <c r="C56" s="92"/>
      <c r="D56" s="92"/>
      <c r="E56" s="92"/>
      <c r="F56" s="92"/>
      <c r="G56" s="92"/>
      <c r="H56" s="92"/>
      <c r="I56" s="92"/>
      <c r="J56" s="92"/>
      <c r="K56" s="92"/>
      <c r="L56" s="92"/>
      <c r="M56" s="92"/>
      <c r="N56" s="92"/>
      <c r="O56" s="92"/>
      <c r="P56" s="92"/>
      <c r="Q56" s="92"/>
      <c r="R56" s="92"/>
      <c r="S56" s="92"/>
      <c r="T56" s="92"/>
      <c r="U56" s="92"/>
      <c r="V56" s="92"/>
      <c r="W56" s="92"/>
      <c r="X56" s="92"/>
      <c r="Y56" s="92"/>
      <c r="Z56" s="92"/>
    </row>
    <row r="57" spans="1:26" x14ac:dyDescent="0.15">
      <c r="A57" s="92"/>
      <c r="B57" s="92"/>
      <c r="C57" s="92"/>
      <c r="D57" s="92"/>
      <c r="E57" s="92"/>
      <c r="F57" s="92"/>
      <c r="G57" s="92"/>
      <c r="H57" s="92"/>
      <c r="I57" s="92"/>
      <c r="J57" s="92"/>
      <c r="K57" s="92"/>
      <c r="L57" s="92"/>
      <c r="M57" s="92"/>
      <c r="N57" s="92"/>
      <c r="O57" s="92"/>
      <c r="P57" s="92"/>
      <c r="Q57" s="92"/>
      <c r="R57" s="92"/>
      <c r="S57" s="92"/>
      <c r="T57" s="92"/>
      <c r="U57" s="92"/>
      <c r="V57" s="92"/>
      <c r="W57" s="92"/>
      <c r="X57" s="92"/>
      <c r="Y57" s="92"/>
      <c r="Z57" s="92"/>
    </row>
    <row r="58" spans="1:26" x14ac:dyDescent="0.15">
      <c r="A58" s="92"/>
      <c r="B58" s="92"/>
      <c r="C58" s="92"/>
      <c r="D58" s="92"/>
      <c r="E58" s="92"/>
      <c r="F58" s="92"/>
      <c r="G58" s="92"/>
      <c r="H58" s="92"/>
      <c r="I58" s="92"/>
      <c r="J58" s="92"/>
      <c r="K58" s="92"/>
      <c r="L58" s="92"/>
      <c r="M58" s="92"/>
      <c r="N58" s="92"/>
      <c r="O58" s="92"/>
      <c r="P58" s="92"/>
      <c r="Q58" s="92"/>
      <c r="R58" s="92"/>
      <c r="S58" s="92"/>
      <c r="T58" s="92"/>
      <c r="U58" s="92"/>
      <c r="V58" s="92"/>
      <c r="W58" s="92"/>
      <c r="X58" s="92"/>
      <c r="Y58" s="92"/>
      <c r="Z58" s="92"/>
    </row>
    <row r="59" spans="1:26" x14ac:dyDescent="0.15">
      <c r="A59" s="92"/>
      <c r="B59" s="92"/>
      <c r="C59" s="92"/>
      <c r="D59" s="92"/>
      <c r="E59" s="92"/>
      <c r="F59" s="92"/>
      <c r="G59" s="92"/>
      <c r="H59" s="92"/>
      <c r="I59" s="92"/>
      <c r="J59" s="92"/>
      <c r="K59" s="92"/>
      <c r="L59" s="92"/>
      <c r="M59" s="92"/>
      <c r="N59" s="92"/>
      <c r="O59" s="92"/>
      <c r="P59" s="92"/>
      <c r="Q59" s="92"/>
      <c r="R59" s="92"/>
      <c r="S59" s="92"/>
      <c r="T59" s="92"/>
      <c r="U59" s="92"/>
      <c r="V59" s="92"/>
      <c r="W59" s="92"/>
      <c r="X59" s="92"/>
      <c r="Y59" s="92"/>
      <c r="Z59" s="92"/>
    </row>
    <row r="60" spans="1:26" x14ac:dyDescent="0.15">
      <c r="A60" s="92"/>
      <c r="B60" s="92"/>
      <c r="C60" s="92"/>
      <c r="D60" s="92"/>
      <c r="E60" s="92"/>
      <c r="F60" s="92"/>
      <c r="G60" s="92"/>
      <c r="H60" s="92"/>
      <c r="I60" s="92"/>
      <c r="J60" s="92"/>
      <c r="K60" s="92"/>
      <c r="L60" s="92"/>
      <c r="M60" s="92"/>
      <c r="N60" s="92"/>
      <c r="O60" s="92"/>
      <c r="P60" s="92"/>
      <c r="Q60" s="92"/>
      <c r="R60" s="92"/>
      <c r="S60" s="92"/>
      <c r="T60" s="92"/>
      <c r="U60" s="92"/>
      <c r="V60" s="92"/>
      <c r="W60" s="92"/>
      <c r="X60" s="92"/>
      <c r="Y60" s="92"/>
      <c r="Z60" s="92"/>
    </row>
    <row r="61" spans="1:26" x14ac:dyDescent="0.15">
      <c r="A61" s="92"/>
      <c r="B61" s="92"/>
      <c r="C61" s="92"/>
      <c r="D61" s="92"/>
      <c r="E61" s="92"/>
      <c r="F61" s="92"/>
      <c r="G61" s="92"/>
      <c r="H61" s="92"/>
      <c r="I61" s="92"/>
      <c r="J61" s="92"/>
      <c r="K61" s="92"/>
      <c r="L61" s="92"/>
      <c r="M61" s="92"/>
      <c r="N61" s="92"/>
      <c r="O61" s="92"/>
      <c r="P61" s="92"/>
      <c r="Q61" s="92"/>
      <c r="R61" s="92"/>
      <c r="S61" s="92"/>
      <c r="T61" s="92"/>
      <c r="U61" s="92"/>
      <c r="V61" s="92"/>
      <c r="W61" s="92"/>
      <c r="X61" s="92"/>
      <c r="Y61" s="92"/>
      <c r="Z61" s="92"/>
    </row>
    <row r="62" spans="1:26" x14ac:dyDescent="0.15">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row>
    <row r="63" spans="1:26" x14ac:dyDescent="0.15">
      <c r="A63" s="92"/>
      <c r="B63" s="92"/>
      <c r="C63" s="92"/>
      <c r="D63" s="92"/>
      <c r="E63" s="92"/>
      <c r="F63" s="92"/>
      <c r="G63" s="92"/>
      <c r="H63" s="92"/>
      <c r="I63" s="92"/>
      <c r="J63" s="92"/>
      <c r="K63" s="92"/>
      <c r="L63" s="92"/>
      <c r="M63" s="92"/>
      <c r="N63" s="92"/>
      <c r="O63" s="92"/>
      <c r="P63" s="92"/>
      <c r="Q63" s="92"/>
      <c r="R63" s="92"/>
      <c r="S63" s="92"/>
      <c r="T63" s="92"/>
      <c r="U63" s="92"/>
      <c r="V63" s="92"/>
      <c r="W63" s="92"/>
      <c r="X63" s="92"/>
      <c r="Y63" s="92"/>
      <c r="Z63" s="92"/>
    </row>
    <row r="64" spans="1:26" x14ac:dyDescent="0.15">
      <c r="A64" s="92"/>
      <c r="B64" s="92"/>
      <c r="C64" s="92"/>
      <c r="D64" s="92"/>
      <c r="E64" s="92"/>
      <c r="F64" s="92"/>
      <c r="G64" s="92"/>
      <c r="H64" s="92"/>
      <c r="I64" s="92"/>
      <c r="J64" s="92"/>
      <c r="K64" s="92"/>
      <c r="L64" s="92"/>
      <c r="M64" s="92"/>
      <c r="N64" s="92"/>
      <c r="O64" s="92"/>
      <c r="P64" s="92"/>
      <c r="Q64" s="92"/>
      <c r="R64" s="92"/>
      <c r="S64" s="92"/>
      <c r="T64" s="92"/>
      <c r="U64" s="92"/>
      <c r="V64" s="92"/>
      <c r="W64" s="92"/>
      <c r="X64" s="92"/>
      <c r="Y64" s="92"/>
      <c r="Z64" s="92"/>
    </row>
    <row r="65" spans="1:26" x14ac:dyDescent="0.15">
      <c r="A65" s="92"/>
      <c r="B65" s="92"/>
      <c r="C65" s="92"/>
      <c r="D65" s="92"/>
      <c r="E65" s="92"/>
      <c r="F65" s="92"/>
      <c r="G65" s="92"/>
      <c r="H65" s="92"/>
      <c r="I65" s="92"/>
      <c r="J65" s="92"/>
      <c r="K65" s="92"/>
      <c r="L65" s="92"/>
      <c r="M65" s="92"/>
      <c r="N65" s="92"/>
      <c r="O65" s="92"/>
      <c r="P65" s="92"/>
      <c r="Q65" s="92"/>
      <c r="R65" s="92"/>
      <c r="S65" s="92"/>
      <c r="T65" s="92"/>
      <c r="U65" s="92"/>
      <c r="V65" s="92"/>
      <c r="W65" s="92"/>
      <c r="X65" s="92"/>
      <c r="Y65" s="92"/>
      <c r="Z65" s="92"/>
    </row>
    <row r="66" spans="1:26" x14ac:dyDescent="0.15">
      <c r="A66" s="92"/>
      <c r="B66" s="92"/>
      <c r="C66" s="92"/>
      <c r="D66" s="92"/>
      <c r="E66" s="92"/>
      <c r="F66" s="92"/>
      <c r="G66" s="92"/>
      <c r="H66" s="92"/>
      <c r="I66" s="92"/>
      <c r="J66" s="92"/>
      <c r="K66" s="92"/>
      <c r="L66" s="92"/>
      <c r="M66" s="92"/>
      <c r="N66" s="92"/>
      <c r="O66" s="92"/>
      <c r="P66" s="92"/>
      <c r="Q66" s="92"/>
      <c r="R66" s="92"/>
      <c r="S66" s="92"/>
      <c r="T66" s="92"/>
      <c r="U66" s="92"/>
      <c r="V66" s="92"/>
      <c r="W66" s="92"/>
      <c r="X66" s="92"/>
      <c r="Y66" s="92"/>
      <c r="Z66" s="92"/>
    </row>
    <row r="67" spans="1:26" x14ac:dyDescent="0.15">
      <c r="A67" s="92"/>
      <c r="B67" s="92"/>
      <c r="C67" s="92"/>
      <c r="D67" s="92"/>
      <c r="E67" s="92"/>
      <c r="F67" s="92"/>
      <c r="G67" s="92"/>
      <c r="H67" s="92"/>
      <c r="I67" s="92"/>
      <c r="J67" s="92"/>
      <c r="K67" s="92"/>
      <c r="L67" s="92"/>
      <c r="M67" s="92"/>
      <c r="N67" s="92"/>
      <c r="O67" s="92"/>
      <c r="P67" s="92"/>
      <c r="Q67" s="92"/>
      <c r="R67" s="92"/>
      <c r="S67" s="92"/>
      <c r="T67" s="92"/>
      <c r="U67" s="92"/>
      <c r="V67" s="92"/>
      <c r="W67" s="92"/>
      <c r="X67" s="92"/>
      <c r="Y67" s="92"/>
      <c r="Z67" s="92"/>
    </row>
    <row r="68" spans="1:26" x14ac:dyDescent="0.15">
      <c r="A68" s="92"/>
      <c r="B68" s="92"/>
      <c r="C68" s="92"/>
      <c r="D68" s="92"/>
      <c r="E68" s="92"/>
      <c r="F68" s="92"/>
      <c r="G68" s="92"/>
      <c r="H68" s="92"/>
      <c r="I68" s="92"/>
      <c r="J68" s="92"/>
      <c r="K68" s="92"/>
      <c r="L68" s="92"/>
      <c r="M68" s="92"/>
      <c r="N68" s="92"/>
      <c r="O68" s="92"/>
      <c r="P68" s="92"/>
      <c r="Q68" s="92"/>
      <c r="R68" s="92"/>
      <c r="S68" s="92"/>
      <c r="T68" s="92"/>
      <c r="U68" s="92"/>
      <c r="V68" s="92"/>
      <c r="W68" s="92"/>
      <c r="X68" s="92"/>
      <c r="Y68" s="92"/>
      <c r="Z68" s="92"/>
    </row>
    <row r="69" spans="1:26" x14ac:dyDescent="0.15">
      <c r="A69" s="92"/>
      <c r="B69" s="92"/>
      <c r="C69" s="92"/>
      <c r="D69" s="92"/>
      <c r="E69" s="92"/>
      <c r="F69" s="92"/>
      <c r="G69" s="92"/>
      <c r="H69" s="92"/>
      <c r="I69" s="92"/>
      <c r="J69" s="92"/>
      <c r="K69" s="92"/>
      <c r="L69" s="92"/>
      <c r="M69" s="92"/>
      <c r="N69" s="92"/>
      <c r="O69" s="92"/>
      <c r="P69" s="92"/>
      <c r="Q69" s="92"/>
      <c r="R69" s="92"/>
      <c r="S69" s="92"/>
      <c r="T69" s="92"/>
      <c r="U69" s="92"/>
      <c r="V69" s="92"/>
      <c r="W69" s="92"/>
      <c r="X69" s="92"/>
      <c r="Y69" s="92"/>
      <c r="Z69" s="92"/>
    </row>
    <row r="70" spans="1:26" x14ac:dyDescent="0.15">
      <c r="A70" s="92"/>
      <c r="B70" s="92"/>
      <c r="C70" s="92"/>
      <c r="D70" s="92"/>
      <c r="E70" s="92"/>
      <c r="F70" s="92"/>
      <c r="G70" s="92"/>
      <c r="H70" s="92"/>
      <c r="I70" s="92"/>
      <c r="J70" s="92"/>
      <c r="K70" s="92"/>
      <c r="L70" s="92"/>
      <c r="M70" s="92"/>
      <c r="N70" s="92"/>
      <c r="O70" s="92"/>
      <c r="P70" s="92"/>
      <c r="Q70" s="92"/>
      <c r="R70" s="92"/>
      <c r="S70" s="92"/>
      <c r="T70" s="92"/>
      <c r="U70" s="92"/>
      <c r="V70" s="92"/>
      <c r="W70" s="92"/>
      <c r="X70" s="92"/>
      <c r="Y70" s="92"/>
      <c r="Z70" s="92"/>
    </row>
    <row r="71" spans="1:26" x14ac:dyDescent="0.15">
      <c r="A71" s="92"/>
      <c r="B71" s="92"/>
      <c r="C71" s="92"/>
      <c r="D71" s="92"/>
      <c r="E71" s="92"/>
      <c r="F71" s="92"/>
      <c r="G71" s="92"/>
      <c r="H71" s="92"/>
      <c r="I71" s="92"/>
      <c r="J71" s="92"/>
      <c r="K71" s="92"/>
      <c r="L71" s="92"/>
      <c r="M71" s="92"/>
      <c r="N71" s="92"/>
      <c r="O71" s="92"/>
      <c r="P71" s="92"/>
      <c r="Q71" s="92"/>
      <c r="R71" s="92"/>
      <c r="S71" s="92"/>
      <c r="T71" s="92"/>
      <c r="U71" s="92"/>
      <c r="V71" s="92"/>
      <c r="W71" s="92"/>
      <c r="X71" s="92"/>
      <c r="Y71" s="92"/>
      <c r="Z71" s="92"/>
    </row>
    <row r="72" spans="1:26" x14ac:dyDescent="0.15">
      <c r="A72" s="92"/>
      <c r="B72" s="92"/>
      <c r="C72" s="92"/>
      <c r="D72" s="92"/>
      <c r="E72" s="92"/>
      <c r="F72" s="92"/>
      <c r="G72" s="92"/>
      <c r="H72" s="92"/>
      <c r="I72" s="92"/>
      <c r="J72" s="92"/>
      <c r="K72" s="92"/>
      <c r="L72" s="92"/>
      <c r="M72" s="92"/>
      <c r="N72" s="92"/>
      <c r="O72" s="92"/>
      <c r="P72" s="92"/>
      <c r="Q72" s="92"/>
      <c r="R72" s="92"/>
      <c r="S72" s="92"/>
      <c r="T72" s="92"/>
      <c r="U72" s="92"/>
      <c r="V72" s="92"/>
      <c r="W72" s="92"/>
      <c r="X72" s="92"/>
      <c r="Y72" s="92"/>
      <c r="Z72" s="92"/>
    </row>
    <row r="73" spans="1:26" x14ac:dyDescent="0.15">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row>
    <row r="74" spans="1:26" x14ac:dyDescent="0.15">
      <c r="A74" s="92"/>
      <c r="B74" s="92"/>
      <c r="C74" s="92"/>
      <c r="D74" s="92"/>
      <c r="E74" s="92"/>
      <c r="F74" s="92"/>
      <c r="G74" s="92"/>
      <c r="H74" s="92"/>
      <c r="I74" s="92"/>
      <c r="J74" s="92"/>
      <c r="K74" s="92"/>
      <c r="L74" s="92"/>
      <c r="M74" s="92"/>
      <c r="N74" s="92"/>
      <c r="O74" s="92"/>
      <c r="P74" s="92"/>
      <c r="Q74" s="92"/>
      <c r="R74" s="92"/>
      <c r="S74" s="92"/>
      <c r="T74" s="92"/>
      <c r="U74" s="92"/>
      <c r="V74" s="92"/>
      <c r="W74" s="92"/>
      <c r="X74" s="92"/>
      <c r="Y74" s="92"/>
      <c r="Z74" s="92"/>
    </row>
    <row r="75" spans="1:26" x14ac:dyDescent="0.15">
      <c r="A75" s="92"/>
      <c r="B75" s="92"/>
      <c r="C75" s="92"/>
      <c r="D75" s="92"/>
      <c r="E75" s="92"/>
      <c r="F75" s="92"/>
      <c r="G75" s="92"/>
      <c r="H75" s="92"/>
      <c r="I75" s="92"/>
      <c r="J75" s="92"/>
      <c r="K75" s="92"/>
      <c r="L75" s="92"/>
      <c r="M75" s="92"/>
      <c r="N75" s="92"/>
      <c r="O75" s="92"/>
      <c r="P75" s="92"/>
      <c r="Q75" s="92"/>
      <c r="R75" s="92"/>
      <c r="S75" s="92"/>
      <c r="T75" s="92"/>
      <c r="U75" s="92"/>
      <c r="V75" s="92"/>
      <c r="W75" s="92"/>
      <c r="X75" s="92"/>
      <c r="Y75" s="92"/>
      <c r="Z75" s="92"/>
    </row>
    <row r="76" spans="1:26" x14ac:dyDescent="0.15">
      <c r="A76" s="92"/>
      <c r="B76" s="92"/>
      <c r="C76" s="92"/>
      <c r="D76" s="92"/>
      <c r="E76" s="92"/>
      <c r="F76" s="92"/>
      <c r="G76" s="92"/>
      <c r="H76" s="92"/>
      <c r="I76" s="92"/>
      <c r="J76" s="92"/>
      <c r="K76" s="92"/>
      <c r="L76" s="92"/>
      <c r="M76" s="92"/>
      <c r="N76" s="92"/>
      <c r="O76" s="92"/>
      <c r="P76" s="92"/>
      <c r="Q76" s="92"/>
      <c r="R76" s="92"/>
      <c r="S76" s="92"/>
      <c r="T76" s="92"/>
      <c r="U76" s="92"/>
      <c r="V76" s="92"/>
      <c r="W76" s="92"/>
      <c r="X76" s="92"/>
      <c r="Y76" s="92"/>
      <c r="Z76" s="92"/>
    </row>
    <row r="77" spans="1:26" x14ac:dyDescent="0.15">
      <c r="A77" s="92"/>
      <c r="B77" s="92"/>
      <c r="C77" s="92"/>
      <c r="D77" s="92"/>
      <c r="E77" s="92"/>
      <c r="F77" s="92"/>
      <c r="G77" s="92"/>
      <c r="H77" s="92"/>
      <c r="I77" s="92"/>
      <c r="J77" s="92"/>
      <c r="K77" s="92"/>
      <c r="L77" s="92"/>
      <c r="M77" s="92"/>
      <c r="N77" s="92"/>
      <c r="O77" s="92"/>
      <c r="P77" s="92"/>
      <c r="Q77" s="92"/>
      <c r="R77" s="92"/>
      <c r="S77" s="92"/>
      <c r="T77" s="92"/>
      <c r="U77" s="92"/>
      <c r="V77" s="92"/>
      <c r="W77" s="92"/>
      <c r="X77" s="92"/>
      <c r="Y77" s="92"/>
      <c r="Z77" s="92"/>
    </row>
    <row r="78" spans="1:26" x14ac:dyDescent="0.15">
      <c r="A78" s="92"/>
      <c r="B78" s="92"/>
      <c r="C78" s="92"/>
      <c r="D78" s="92"/>
      <c r="E78" s="92"/>
      <c r="F78" s="92"/>
      <c r="G78" s="92"/>
      <c r="H78" s="92"/>
      <c r="I78" s="92"/>
      <c r="J78" s="92"/>
      <c r="K78" s="92"/>
      <c r="L78" s="92"/>
      <c r="M78" s="92"/>
      <c r="N78" s="92"/>
      <c r="O78" s="92"/>
      <c r="P78" s="92"/>
      <c r="Q78" s="92"/>
      <c r="R78" s="92"/>
      <c r="S78" s="92"/>
      <c r="T78" s="92"/>
      <c r="U78" s="92"/>
      <c r="V78" s="92"/>
      <c r="W78" s="92"/>
      <c r="X78" s="92"/>
      <c r="Y78" s="92"/>
      <c r="Z78" s="92"/>
    </row>
    <row r="79" spans="1:26" x14ac:dyDescent="0.15">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row>
    <row r="80" spans="1:26" x14ac:dyDescent="0.15">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row>
    <row r="81" spans="1:26" x14ac:dyDescent="0.15">
      <c r="A81" s="92"/>
      <c r="B81" s="92"/>
      <c r="C81" s="92"/>
      <c r="D81" s="92"/>
      <c r="E81" s="92"/>
      <c r="F81" s="92"/>
      <c r="G81" s="92"/>
      <c r="H81" s="92"/>
      <c r="I81" s="92"/>
      <c r="J81" s="92"/>
      <c r="K81" s="92"/>
      <c r="L81" s="92"/>
      <c r="M81" s="92"/>
      <c r="N81" s="92"/>
      <c r="O81" s="92"/>
      <c r="P81" s="92"/>
      <c r="Q81" s="92"/>
      <c r="R81" s="92"/>
      <c r="S81" s="92"/>
      <c r="T81" s="92"/>
      <c r="U81" s="92"/>
      <c r="V81" s="92"/>
      <c r="W81" s="92"/>
      <c r="X81" s="92"/>
      <c r="Y81" s="92"/>
      <c r="Z81" s="92"/>
    </row>
    <row r="82" spans="1:26" x14ac:dyDescent="0.15">
      <c r="A82" s="92"/>
      <c r="B82" s="92"/>
      <c r="C82" s="92"/>
      <c r="D82" s="92"/>
      <c r="E82" s="92"/>
      <c r="F82" s="92"/>
      <c r="G82" s="92"/>
      <c r="H82" s="92"/>
      <c r="I82" s="92"/>
      <c r="J82" s="92"/>
      <c r="K82" s="92"/>
      <c r="L82" s="92"/>
      <c r="M82" s="92"/>
      <c r="N82" s="92"/>
      <c r="O82" s="92"/>
      <c r="P82" s="92"/>
      <c r="Q82" s="92"/>
      <c r="R82" s="92"/>
      <c r="S82" s="92"/>
      <c r="T82" s="92"/>
      <c r="U82" s="92"/>
      <c r="V82" s="92"/>
      <c r="W82" s="92"/>
      <c r="X82" s="92"/>
      <c r="Y82" s="92"/>
      <c r="Z82" s="92"/>
    </row>
    <row r="83" spans="1:26" x14ac:dyDescent="0.15">
      <c r="A83" s="92"/>
      <c r="B83" s="92"/>
      <c r="C83" s="92"/>
      <c r="D83" s="92"/>
      <c r="E83" s="92"/>
      <c r="F83" s="92"/>
      <c r="G83" s="92"/>
      <c r="H83" s="92"/>
      <c r="I83" s="92"/>
      <c r="J83" s="92"/>
      <c r="K83" s="92"/>
      <c r="L83" s="92"/>
      <c r="M83" s="92"/>
      <c r="N83" s="92"/>
      <c r="O83" s="92"/>
      <c r="P83" s="92"/>
      <c r="Q83" s="92"/>
      <c r="R83" s="92"/>
      <c r="S83" s="92"/>
      <c r="T83" s="92"/>
      <c r="U83" s="92"/>
      <c r="V83" s="92"/>
      <c r="W83" s="92"/>
      <c r="X83" s="92"/>
      <c r="Y83" s="92"/>
      <c r="Z83" s="92"/>
    </row>
    <row r="84" spans="1:26" x14ac:dyDescent="0.15">
      <c r="A84" s="92"/>
      <c r="B84" s="92"/>
      <c r="C84" s="92"/>
      <c r="D84" s="92"/>
      <c r="E84" s="92"/>
      <c r="F84" s="92"/>
      <c r="G84" s="92"/>
      <c r="H84" s="92"/>
      <c r="I84" s="92"/>
      <c r="J84" s="92"/>
      <c r="K84" s="92"/>
      <c r="L84" s="92"/>
      <c r="M84" s="92"/>
      <c r="N84" s="92"/>
      <c r="O84" s="92"/>
      <c r="P84" s="92"/>
      <c r="Q84" s="92"/>
      <c r="R84" s="92"/>
      <c r="S84" s="92"/>
      <c r="T84" s="92"/>
      <c r="U84" s="92"/>
      <c r="V84" s="92"/>
      <c r="W84" s="92"/>
      <c r="X84" s="92"/>
      <c r="Y84" s="92"/>
      <c r="Z84" s="92"/>
    </row>
    <row r="85" spans="1:26" x14ac:dyDescent="0.15">
      <c r="A85" s="92"/>
      <c r="B85" s="92"/>
      <c r="C85" s="92"/>
      <c r="D85" s="92"/>
      <c r="E85" s="92"/>
      <c r="F85" s="92"/>
      <c r="G85" s="92"/>
      <c r="H85" s="92"/>
      <c r="I85" s="92"/>
      <c r="J85" s="92"/>
      <c r="K85" s="92"/>
      <c r="L85" s="92"/>
      <c r="M85" s="92"/>
      <c r="N85" s="92"/>
      <c r="O85" s="92"/>
      <c r="P85" s="92"/>
      <c r="Q85" s="92"/>
      <c r="R85" s="92"/>
      <c r="S85" s="92"/>
      <c r="T85" s="92"/>
      <c r="U85" s="92"/>
      <c r="V85" s="92"/>
      <c r="W85" s="92"/>
      <c r="X85" s="92"/>
      <c r="Y85" s="92"/>
      <c r="Z85" s="92"/>
    </row>
    <row r="86" spans="1:26" x14ac:dyDescent="0.15">
      <c r="A86" s="92"/>
      <c r="B86" s="92"/>
      <c r="C86" s="92"/>
      <c r="D86" s="92"/>
      <c r="E86" s="92"/>
      <c r="F86" s="92"/>
      <c r="G86" s="92"/>
      <c r="H86" s="92"/>
      <c r="I86" s="92"/>
      <c r="J86" s="92"/>
      <c r="K86" s="92"/>
      <c r="L86" s="92"/>
      <c r="M86" s="92"/>
      <c r="N86" s="92"/>
      <c r="O86" s="92"/>
      <c r="P86" s="92"/>
      <c r="Q86" s="92"/>
      <c r="R86" s="92"/>
      <c r="S86" s="92"/>
      <c r="T86" s="92"/>
      <c r="U86" s="92"/>
      <c r="V86" s="92"/>
      <c r="W86" s="92"/>
      <c r="X86" s="92"/>
      <c r="Y86" s="92"/>
      <c r="Z86" s="92"/>
    </row>
    <row r="87" spans="1:26" x14ac:dyDescent="0.15">
      <c r="A87" s="92"/>
      <c r="B87" s="92"/>
      <c r="C87" s="92"/>
      <c r="D87" s="92"/>
      <c r="E87" s="92"/>
      <c r="F87" s="92"/>
      <c r="G87" s="92"/>
      <c r="H87" s="92"/>
      <c r="I87" s="92"/>
      <c r="J87" s="92"/>
      <c r="K87" s="92"/>
      <c r="L87" s="92"/>
      <c r="M87" s="92"/>
      <c r="N87" s="92"/>
      <c r="O87" s="92"/>
      <c r="P87" s="92"/>
      <c r="Q87" s="92"/>
      <c r="R87" s="92"/>
      <c r="S87" s="92"/>
      <c r="T87" s="92"/>
      <c r="U87" s="92"/>
      <c r="V87" s="92"/>
      <c r="W87" s="92"/>
      <c r="X87" s="92"/>
      <c r="Y87" s="92"/>
      <c r="Z87" s="92"/>
    </row>
    <row r="88" spans="1:26" x14ac:dyDescent="0.15">
      <c r="A88" s="92"/>
      <c r="B88" s="92"/>
      <c r="C88" s="92"/>
      <c r="D88" s="92"/>
      <c r="E88" s="92"/>
      <c r="F88" s="92"/>
      <c r="G88" s="92"/>
      <c r="H88" s="92"/>
      <c r="I88" s="92"/>
      <c r="J88" s="92"/>
      <c r="K88" s="92"/>
      <c r="L88" s="92"/>
      <c r="M88" s="92"/>
      <c r="N88" s="92"/>
      <c r="O88" s="92"/>
      <c r="P88" s="92"/>
      <c r="Q88" s="92"/>
      <c r="R88" s="92"/>
      <c r="S88" s="92"/>
      <c r="T88" s="92"/>
      <c r="U88" s="92"/>
      <c r="V88" s="92"/>
      <c r="W88" s="92"/>
      <c r="X88" s="92"/>
      <c r="Y88" s="92"/>
      <c r="Z88" s="92"/>
    </row>
    <row r="89" spans="1:26" x14ac:dyDescent="0.15">
      <c r="A89" s="92"/>
      <c r="B89" s="92"/>
      <c r="C89" s="92"/>
      <c r="D89" s="92"/>
      <c r="E89" s="92"/>
      <c r="F89" s="92"/>
      <c r="G89" s="92"/>
      <c r="H89" s="92"/>
      <c r="I89" s="92"/>
      <c r="J89" s="92"/>
      <c r="K89" s="92"/>
      <c r="L89" s="92"/>
      <c r="M89" s="92"/>
      <c r="N89" s="92"/>
      <c r="O89" s="92"/>
      <c r="P89" s="92"/>
      <c r="Q89" s="92"/>
      <c r="R89" s="92"/>
      <c r="S89" s="92"/>
      <c r="T89" s="92"/>
      <c r="U89" s="92"/>
      <c r="V89" s="92"/>
      <c r="W89" s="92"/>
      <c r="X89" s="92"/>
      <c r="Y89" s="92"/>
      <c r="Z89" s="92"/>
    </row>
    <row r="90" spans="1:26" x14ac:dyDescent="0.15">
      <c r="A90" s="92"/>
      <c r="B90" s="92"/>
      <c r="C90" s="92"/>
      <c r="D90" s="92"/>
      <c r="E90" s="92"/>
      <c r="F90" s="92"/>
      <c r="G90" s="92"/>
      <c r="H90" s="92"/>
      <c r="I90" s="92"/>
      <c r="J90" s="92"/>
      <c r="K90" s="92"/>
      <c r="L90" s="92"/>
      <c r="M90" s="92"/>
      <c r="N90" s="92"/>
      <c r="O90" s="92"/>
      <c r="P90" s="92"/>
      <c r="Q90" s="92"/>
      <c r="R90" s="92"/>
      <c r="S90" s="92"/>
      <c r="T90" s="92"/>
      <c r="U90" s="92"/>
      <c r="V90" s="92"/>
      <c r="W90" s="92"/>
      <c r="X90" s="92"/>
      <c r="Y90" s="92"/>
      <c r="Z90" s="92"/>
    </row>
    <row r="91" spans="1:26" x14ac:dyDescent="0.15">
      <c r="A91" s="92"/>
      <c r="B91" s="92"/>
      <c r="C91" s="92"/>
      <c r="D91" s="92"/>
      <c r="E91" s="92"/>
      <c r="F91" s="92"/>
      <c r="G91" s="92"/>
      <c r="H91" s="92"/>
      <c r="I91" s="92"/>
      <c r="J91" s="92"/>
      <c r="K91" s="92"/>
      <c r="L91" s="92"/>
      <c r="M91" s="92"/>
      <c r="N91" s="92"/>
      <c r="O91" s="92"/>
      <c r="P91" s="92"/>
      <c r="Q91" s="92"/>
      <c r="R91" s="92"/>
      <c r="S91" s="92"/>
      <c r="T91" s="92"/>
      <c r="U91" s="92"/>
      <c r="V91" s="92"/>
      <c r="W91" s="92"/>
      <c r="X91" s="92"/>
      <c r="Y91" s="92"/>
      <c r="Z91" s="92"/>
    </row>
    <row r="92" spans="1:26" x14ac:dyDescent="0.15">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row>
    <row r="93" spans="1:26" x14ac:dyDescent="0.15">
      <c r="A93" s="92"/>
      <c r="B93" s="92"/>
      <c r="C93" s="92"/>
      <c r="D93" s="92"/>
      <c r="E93" s="92"/>
      <c r="F93" s="92"/>
      <c r="G93" s="92"/>
      <c r="H93" s="92"/>
      <c r="I93" s="92"/>
      <c r="J93" s="92"/>
      <c r="K93" s="92"/>
      <c r="L93" s="92"/>
      <c r="M93" s="92"/>
      <c r="N93" s="92"/>
      <c r="O93" s="92"/>
      <c r="P93" s="92"/>
      <c r="Q93" s="92"/>
      <c r="R93" s="92"/>
      <c r="S93" s="92"/>
      <c r="T93" s="92"/>
      <c r="U93" s="92"/>
      <c r="V93" s="92"/>
      <c r="W93" s="92"/>
      <c r="X93" s="92"/>
      <c r="Y93" s="92"/>
      <c r="Z93" s="92"/>
    </row>
    <row r="94" spans="1:26" x14ac:dyDescent="0.15">
      <c r="A94" s="92"/>
      <c r="B94" s="92"/>
      <c r="C94" s="92"/>
      <c r="D94" s="92"/>
      <c r="E94" s="92"/>
      <c r="F94" s="92"/>
      <c r="G94" s="92"/>
      <c r="H94" s="92"/>
      <c r="I94" s="92"/>
      <c r="J94" s="92"/>
      <c r="K94" s="92"/>
      <c r="L94" s="92"/>
      <c r="M94" s="92"/>
      <c r="N94" s="92"/>
      <c r="O94" s="92"/>
      <c r="P94" s="92"/>
      <c r="Q94" s="92"/>
      <c r="R94" s="92"/>
      <c r="S94" s="92"/>
      <c r="T94" s="92"/>
      <c r="U94" s="92"/>
      <c r="V94" s="92"/>
      <c r="W94" s="92"/>
      <c r="X94" s="92"/>
      <c r="Y94" s="92"/>
      <c r="Z94" s="92"/>
    </row>
    <row r="95" spans="1:26" x14ac:dyDescent="0.15">
      <c r="A95" s="92"/>
      <c r="B95" s="92"/>
      <c r="C95" s="92"/>
      <c r="D95" s="92"/>
      <c r="E95" s="92"/>
      <c r="F95" s="92"/>
      <c r="G95" s="92"/>
      <c r="H95" s="92"/>
      <c r="I95" s="92"/>
      <c r="J95" s="92"/>
      <c r="K95" s="92"/>
      <c r="L95" s="92"/>
      <c r="M95" s="92"/>
      <c r="N95" s="92"/>
      <c r="O95" s="92"/>
      <c r="P95" s="92"/>
      <c r="Q95" s="92"/>
      <c r="R95" s="92"/>
      <c r="S95" s="92"/>
      <c r="T95" s="92"/>
      <c r="U95" s="92"/>
      <c r="V95" s="92"/>
      <c r="W95" s="92"/>
      <c r="X95" s="92"/>
      <c r="Y95" s="92"/>
      <c r="Z95" s="92"/>
    </row>
    <row r="96" spans="1:26" x14ac:dyDescent="0.15">
      <c r="A96" s="92"/>
      <c r="B96" s="92"/>
      <c r="C96" s="92"/>
      <c r="D96" s="92"/>
      <c r="E96" s="92"/>
      <c r="F96" s="92"/>
      <c r="G96" s="92"/>
      <c r="H96" s="92"/>
      <c r="I96" s="92"/>
      <c r="J96" s="92"/>
      <c r="K96" s="92"/>
      <c r="L96" s="92"/>
      <c r="M96" s="92"/>
      <c r="N96" s="92"/>
      <c r="O96" s="92"/>
      <c r="P96" s="92"/>
      <c r="Q96" s="92"/>
      <c r="R96" s="92"/>
      <c r="S96" s="92"/>
      <c r="T96" s="92"/>
      <c r="U96" s="92"/>
      <c r="V96" s="92"/>
      <c r="W96" s="92"/>
      <c r="X96" s="92"/>
      <c r="Y96" s="92"/>
      <c r="Z96" s="92"/>
    </row>
    <row r="97" spans="1:26" x14ac:dyDescent="0.15">
      <c r="A97" s="92"/>
      <c r="B97" s="92"/>
      <c r="C97" s="92"/>
      <c r="D97" s="92"/>
      <c r="E97" s="92"/>
      <c r="F97" s="92"/>
      <c r="G97" s="92"/>
      <c r="H97" s="92"/>
      <c r="I97" s="92"/>
      <c r="J97" s="92"/>
      <c r="K97" s="92"/>
      <c r="L97" s="92"/>
      <c r="M97" s="92"/>
      <c r="N97" s="92"/>
      <c r="O97" s="92"/>
      <c r="P97" s="92"/>
      <c r="Q97" s="92"/>
      <c r="R97" s="92"/>
      <c r="S97" s="92"/>
      <c r="T97" s="92"/>
      <c r="U97" s="92"/>
      <c r="V97" s="92"/>
      <c r="W97" s="92"/>
      <c r="X97" s="92"/>
      <c r="Y97" s="92"/>
      <c r="Z97" s="92"/>
    </row>
    <row r="98" spans="1:26" x14ac:dyDescent="0.15">
      <c r="A98" s="92"/>
      <c r="B98" s="92"/>
      <c r="C98" s="92"/>
      <c r="D98" s="92"/>
      <c r="E98" s="92"/>
      <c r="F98" s="92"/>
      <c r="G98" s="92"/>
      <c r="H98" s="92"/>
      <c r="I98" s="92"/>
      <c r="J98" s="92"/>
      <c r="K98" s="92"/>
      <c r="L98" s="92"/>
      <c r="M98" s="92"/>
      <c r="N98" s="92"/>
      <c r="O98" s="92"/>
      <c r="P98" s="92"/>
      <c r="Q98" s="92"/>
      <c r="R98" s="92"/>
      <c r="S98" s="92"/>
      <c r="T98" s="92"/>
      <c r="U98" s="92"/>
      <c r="V98" s="92"/>
      <c r="W98" s="92"/>
      <c r="X98" s="92"/>
      <c r="Y98" s="92"/>
      <c r="Z98" s="92"/>
    </row>
    <row r="99" spans="1:26" x14ac:dyDescent="0.15">
      <c r="A99" s="92"/>
      <c r="B99" s="92"/>
      <c r="C99" s="92"/>
      <c r="D99" s="92"/>
      <c r="E99" s="92"/>
      <c r="F99" s="92"/>
      <c r="G99" s="92"/>
      <c r="H99" s="92"/>
      <c r="I99" s="92"/>
      <c r="J99" s="92"/>
      <c r="K99" s="92"/>
      <c r="L99" s="92"/>
      <c r="M99" s="92"/>
      <c r="N99" s="92"/>
      <c r="O99" s="92"/>
      <c r="P99" s="92"/>
      <c r="Q99" s="92"/>
      <c r="R99" s="92"/>
      <c r="S99" s="92"/>
      <c r="T99" s="92"/>
      <c r="U99" s="92"/>
      <c r="V99" s="92"/>
      <c r="W99" s="92"/>
      <c r="X99" s="92"/>
      <c r="Y99" s="92"/>
      <c r="Z99" s="92"/>
    </row>
    <row r="100" spans="1:26" x14ac:dyDescent="0.15">
      <c r="A100" s="92"/>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row>
    <row r="101" spans="1:26" x14ac:dyDescent="0.15">
      <c r="A101" s="92"/>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row>
    <row r="102" spans="1:26" x14ac:dyDescent="0.15">
      <c r="A102" s="92"/>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row>
    <row r="103" spans="1:26" x14ac:dyDescent="0.15">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row>
    <row r="104" spans="1:26" x14ac:dyDescent="0.15">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row>
    <row r="105" spans="1:26" x14ac:dyDescent="0.15">
      <c r="A105" s="92"/>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row>
    <row r="106" spans="1:26" x14ac:dyDescent="0.15">
      <c r="A106" s="92"/>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row>
    <row r="107" spans="1:26" x14ac:dyDescent="0.15">
      <c r="A107" s="92"/>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row>
    <row r="108" spans="1:26" x14ac:dyDescent="0.15">
      <c r="A108" s="92"/>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row>
    <row r="109" spans="1:26" x14ac:dyDescent="0.15">
      <c r="A109" s="92"/>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row>
    <row r="110" spans="1:26" x14ac:dyDescent="0.15">
      <c r="A110" s="92"/>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row>
    <row r="111" spans="1:26" x14ac:dyDescent="0.15">
      <c r="A111" s="92"/>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row>
    <row r="112" spans="1:26" x14ac:dyDescent="0.15">
      <c r="A112" s="92"/>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row>
    <row r="113" spans="1:26" x14ac:dyDescent="0.15">
      <c r="A113" s="92"/>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row>
    <row r="114" spans="1:26" x14ac:dyDescent="0.15">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row>
    <row r="115" spans="1:26" x14ac:dyDescent="0.15">
      <c r="A115" s="92"/>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row>
    <row r="116" spans="1:26" x14ac:dyDescent="0.15">
      <c r="A116" s="92"/>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row>
    <row r="117" spans="1:26" x14ac:dyDescent="0.15">
      <c r="A117" s="92"/>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row>
    <row r="118" spans="1:26" x14ac:dyDescent="0.15">
      <c r="A118" s="92"/>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row>
    <row r="119" spans="1:26" x14ac:dyDescent="0.15">
      <c r="A119" s="92"/>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row>
    <row r="120" spans="1:26" x14ac:dyDescent="0.15">
      <c r="A120" s="92"/>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row>
    <row r="121" spans="1:26" x14ac:dyDescent="0.15">
      <c r="A121" s="92"/>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row>
    <row r="122" spans="1:26" x14ac:dyDescent="0.15">
      <c r="A122" s="9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row>
    <row r="123" spans="1:26" x14ac:dyDescent="0.15">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row>
    <row r="124" spans="1:26" x14ac:dyDescent="0.15">
      <c r="A124" s="92"/>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row>
    <row r="125" spans="1:26" x14ac:dyDescent="0.15">
      <c r="A125" s="92"/>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row>
    <row r="126" spans="1:26" x14ac:dyDescent="0.15">
      <c r="A126" s="92"/>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row>
    <row r="127" spans="1:26" x14ac:dyDescent="0.15">
      <c r="A127" s="92"/>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row>
    <row r="128" spans="1:26" x14ac:dyDescent="0.15">
      <c r="A128" s="92"/>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row>
    <row r="129" spans="1:26" x14ac:dyDescent="0.15">
      <c r="A129" s="92"/>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row>
    <row r="130" spans="1:26" x14ac:dyDescent="0.15">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row>
    <row r="131" spans="1:26" x14ac:dyDescent="0.15">
      <c r="A131" s="92"/>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row>
    <row r="132" spans="1:26" x14ac:dyDescent="0.15">
      <c r="A132" s="92"/>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row>
    <row r="133" spans="1:26" x14ac:dyDescent="0.15">
      <c r="A133" s="92"/>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row>
    <row r="134" spans="1:26" x14ac:dyDescent="0.15">
      <c r="A134" s="92"/>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row>
    <row r="135" spans="1:26" x14ac:dyDescent="0.15">
      <c r="A135" s="92"/>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row>
    <row r="136" spans="1:26" x14ac:dyDescent="0.15">
      <c r="A136" s="92"/>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row>
    <row r="137" spans="1:26" x14ac:dyDescent="0.15">
      <c r="A137" s="92"/>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row>
    <row r="138" spans="1:26" x14ac:dyDescent="0.15">
      <c r="A138" s="92"/>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row>
    <row r="139" spans="1:26" x14ac:dyDescent="0.15">
      <c r="A139" s="92"/>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row>
    <row r="140" spans="1:26" x14ac:dyDescent="0.15">
      <c r="A140" s="92"/>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row>
    <row r="141" spans="1:26" x14ac:dyDescent="0.15">
      <c r="A141" s="92"/>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row>
    <row r="142" spans="1:26" x14ac:dyDescent="0.15">
      <c r="A142" s="92"/>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row>
    <row r="143" spans="1:26" x14ac:dyDescent="0.15">
      <c r="A143" s="92"/>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row>
    <row r="144" spans="1:26" x14ac:dyDescent="0.15">
      <c r="A144" s="92"/>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row>
    <row r="145" spans="1:26" x14ac:dyDescent="0.15">
      <c r="A145" s="92"/>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row>
    <row r="146" spans="1:26" x14ac:dyDescent="0.15">
      <c r="A146" s="92"/>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row>
    <row r="147" spans="1:26" x14ac:dyDescent="0.15">
      <c r="A147" s="92"/>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row>
    <row r="148" spans="1:26" x14ac:dyDescent="0.15">
      <c r="A148" s="92"/>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row>
    <row r="149" spans="1:26" x14ac:dyDescent="0.15">
      <c r="A149" s="92"/>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row>
    <row r="150" spans="1:26" x14ac:dyDescent="0.15">
      <c r="A150" s="92"/>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row>
    <row r="151" spans="1:26" x14ac:dyDescent="0.15">
      <c r="A151" s="92"/>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row>
    <row r="152" spans="1:26" x14ac:dyDescent="0.15">
      <c r="A152" s="92"/>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row>
    <row r="153" spans="1:26" x14ac:dyDescent="0.15">
      <c r="A153" s="92"/>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row>
    <row r="154" spans="1:26" x14ac:dyDescent="0.15">
      <c r="A154" s="92"/>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row>
    <row r="155" spans="1:26" x14ac:dyDescent="0.15">
      <c r="A155" s="92"/>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row>
    <row r="156" spans="1:26" x14ac:dyDescent="0.15">
      <c r="A156" s="92"/>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row>
    <row r="157" spans="1:26" x14ac:dyDescent="0.15">
      <c r="A157" s="92"/>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row>
    <row r="158" spans="1:26" x14ac:dyDescent="0.15">
      <c r="A158" s="92"/>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row>
    <row r="159" spans="1:26" x14ac:dyDescent="0.15">
      <c r="A159" s="92"/>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row>
    <row r="160" spans="1:26" x14ac:dyDescent="0.15">
      <c r="A160" s="92"/>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row>
    <row r="161" spans="1:26" x14ac:dyDescent="0.15">
      <c r="A161" s="92"/>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row>
    <row r="162" spans="1:26" x14ac:dyDescent="0.15">
      <c r="A162" s="92"/>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row>
    <row r="163" spans="1:26" x14ac:dyDescent="0.15">
      <c r="A163" s="92"/>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row>
    <row r="164" spans="1:26" x14ac:dyDescent="0.15">
      <c r="A164" s="92"/>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row>
    <row r="165" spans="1:26" x14ac:dyDescent="0.15">
      <c r="A165" s="92"/>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row>
    <row r="166" spans="1:26" x14ac:dyDescent="0.15">
      <c r="A166" s="92"/>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row>
    <row r="167" spans="1:26" x14ac:dyDescent="0.15">
      <c r="A167" s="92"/>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row>
    <row r="168" spans="1:26" x14ac:dyDescent="0.15">
      <c r="A168" s="92"/>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row>
    <row r="169" spans="1:26" x14ac:dyDescent="0.15">
      <c r="A169" s="92"/>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row>
    <row r="170" spans="1:26" x14ac:dyDescent="0.15">
      <c r="A170" s="92"/>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row>
    <row r="171" spans="1:26" x14ac:dyDescent="0.15">
      <c r="A171" s="92"/>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row>
    <row r="172" spans="1:26" x14ac:dyDescent="0.15">
      <c r="A172" s="92"/>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row>
    <row r="173" spans="1:26" x14ac:dyDescent="0.15">
      <c r="A173" s="92"/>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row>
    <row r="174" spans="1:26" x14ac:dyDescent="0.15">
      <c r="A174" s="92"/>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row>
    <row r="175" spans="1:26" x14ac:dyDescent="0.15">
      <c r="A175" s="92"/>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row>
    <row r="176" spans="1:26" x14ac:dyDescent="0.15">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row>
    <row r="177" spans="1:26" x14ac:dyDescent="0.15">
      <c r="A177" s="92"/>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row>
    <row r="178" spans="1:26" x14ac:dyDescent="0.15">
      <c r="A178" s="92"/>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row>
    <row r="179" spans="1:26" x14ac:dyDescent="0.15">
      <c r="A179" s="92"/>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row>
    <row r="180" spans="1:26" x14ac:dyDescent="0.15">
      <c r="A180" s="92"/>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row>
    <row r="181" spans="1:26" x14ac:dyDescent="0.15">
      <c r="A181" s="92"/>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row>
    <row r="182" spans="1:26" x14ac:dyDescent="0.15">
      <c r="A182" s="92"/>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row>
    <row r="183" spans="1:26" x14ac:dyDescent="0.15">
      <c r="A183" s="92"/>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row>
    <row r="184" spans="1:26" x14ac:dyDescent="0.15">
      <c r="A184" s="92"/>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row>
    <row r="185" spans="1:26" x14ac:dyDescent="0.15">
      <c r="A185" s="92"/>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row>
    <row r="186" spans="1:26" x14ac:dyDescent="0.15">
      <c r="A186" s="92"/>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row>
    <row r="187" spans="1:26" x14ac:dyDescent="0.15">
      <c r="A187" s="92"/>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row>
    <row r="188" spans="1:26" x14ac:dyDescent="0.15">
      <c r="A188" s="92"/>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row>
    <row r="189" spans="1:26" x14ac:dyDescent="0.15">
      <c r="A189" s="92"/>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row>
    <row r="190" spans="1:26" x14ac:dyDescent="0.15">
      <c r="A190" s="92"/>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row>
    <row r="191" spans="1:26" x14ac:dyDescent="0.15">
      <c r="A191" s="92"/>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row>
    <row r="192" spans="1:26" x14ac:dyDescent="0.15">
      <c r="A192" s="92"/>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row>
    <row r="193" spans="1:26" x14ac:dyDescent="0.15">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row>
    <row r="194" spans="1:26" x14ac:dyDescent="0.15">
      <c r="A194" s="92"/>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row>
    <row r="195" spans="1:26" x14ac:dyDescent="0.15">
      <c r="A195" s="92"/>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row>
    <row r="196" spans="1:26" x14ac:dyDescent="0.15">
      <c r="A196" s="92"/>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row>
    <row r="197" spans="1:26" x14ac:dyDescent="0.15">
      <c r="A197" s="92"/>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row>
    <row r="198" spans="1:26" x14ac:dyDescent="0.15">
      <c r="A198" s="92"/>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row>
    <row r="199" spans="1:26" x14ac:dyDescent="0.15">
      <c r="A199" s="92"/>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row>
    <row r="200" spans="1:26" x14ac:dyDescent="0.15">
      <c r="A200" s="92"/>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row>
    <row r="201" spans="1:26" x14ac:dyDescent="0.15">
      <c r="A201" s="92"/>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row>
    <row r="202" spans="1:26" x14ac:dyDescent="0.15">
      <c r="A202" s="92"/>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row>
    <row r="203" spans="1:26" x14ac:dyDescent="0.15">
      <c r="A203" s="92"/>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row>
    <row r="204" spans="1:26" x14ac:dyDescent="0.15">
      <c r="A204" s="92"/>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row>
    <row r="205" spans="1:26" x14ac:dyDescent="0.15">
      <c r="A205" s="92"/>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row>
    <row r="206" spans="1:26" x14ac:dyDescent="0.15">
      <c r="A206" s="92"/>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row>
    <row r="207" spans="1:26" x14ac:dyDescent="0.15">
      <c r="A207" s="92"/>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row>
    <row r="208" spans="1:26" x14ac:dyDescent="0.15">
      <c r="A208" s="92"/>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row>
    <row r="209" spans="1:26" x14ac:dyDescent="0.15">
      <c r="A209" s="92"/>
      <c r="B209" s="9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row>
    <row r="210" spans="1:26" x14ac:dyDescent="0.15">
      <c r="A210" s="92"/>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row>
    <row r="211" spans="1:26" x14ac:dyDescent="0.15">
      <c r="A211" s="92"/>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row>
    <row r="212" spans="1:26" x14ac:dyDescent="0.15">
      <c r="A212" s="92"/>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row>
    <row r="213" spans="1:26" x14ac:dyDescent="0.15">
      <c r="A213" s="92"/>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row>
    <row r="214" spans="1:26" x14ac:dyDescent="0.15">
      <c r="A214" s="92"/>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row>
    <row r="215" spans="1:26" x14ac:dyDescent="0.15">
      <c r="A215" s="92"/>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row>
    <row r="216" spans="1:26" x14ac:dyDescent="0.15">
      <c r="A216" s="92"/>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row>
    <row r="217" spans="1:26" x14ac:dyDescent="0.15">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row>
    <row r="218" spans="1:26" x14ac:dyDescent="0.15">
      <c r="A218" s="92"/>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row>
    <row r="219" spans="1:26" x14ac:dyDescent="0.15">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row>
    <row r="220" spans="1:26" x14ac:dyDescent="0.15">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row>
    <row r="221" spans="1:26" x14ac:dyDescent="0.15">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row>
    <row r="222" spans="1:26" x14ac:dyDescent="0.15">
      <c r="A222" s="92"/>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row>
    <row r="223" spans="1:26" x14ac:dyDescent="0.15">
      <c r="A223" s="92"/>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row>
    <row r="224" spans="1:26" x14ac:dyDescent="0.15">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row>
    <row r="225" spans="1:26" x14ac:dyDescent="0.15">
      <c r="A225" s="9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row>
    <row r="226" spans="1:26" x14ac:dyDescent="0.15">
      <c r="A226" s="92"/>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row>
    <row r="227" spans="1:26" x14ac:dyDescent="0.15">
      <c r="A227" s="92"/>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row>
    <row r="228" spans="1:26" x14ac:dyDescent="0.15">
      <c r="A228" s="9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row>
    <row r="229" spans="1:26" x14ac:dyDescent="0.15">
      <c r="A229" s="92"/>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row>
    <row r="230" spans="1:26" x14ac:dyDescent="0.15">
      <c r="A230" s="92"/>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row>
    <row r="231" spans="1:26" x14ac:dyDescent="0.15">
      <c r="A231" s="92"/>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row>
    <row r="232" spans="1:26" x14ac:dyDescent="0.15">
      <c r="A232" s="92"/>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row>
    <row r="233" spans="1:26" x14ac:dyDescent="0.15">
      <c r="A233" s="92"/>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row>
    <row r="234" spans="1:26" x14ac:dyDescent="0.15">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row>
    <row r="235" spans="1:26" x14ac:dyDescent="0.15">
      <c r="A235" s="92"/>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row>
    <row r="236" spans="1:26" x14ac:dyDescent="0.15">
      <c r="A236" s="92"/>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row>
    <row r="237" spans="1:26" x14ac:dyDescent="0.15">
      <c r="A237" s="92"/>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row>
    <row r="238" spans="1:26" x14ac:dyDescent="0.15">
      <c r="A238" s="92"/>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row>
    <row r="239" spans="1:26" x14ac:dyDescent="0.15">
      <c r="A239" s="92"/>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row>
    <row r="240" spans="1:26" x14ac:dyDescent="0.15">
      <c r="A240" s="92"/>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row>
    <row r="241" spans="1:26" x14ac:dyDescent="0.15">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row>
    <row r="242" spans="1:26" x14ac:dyDescent="0.15">
      <c r="A242" s="92"/>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row>
    <row r="243" spans="1:26" x14ac:dyDescent="0.15">
      <c r="A243" s="92"/>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row>
    <row r="244" spans="1:26" x14ac:dyDescent="0.15">
      <c r="A244" s="92"/>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row>
    <row r="245" spans="1:26" x14ac:dyDescent="0.15">
      <c r="A245" s="92"/>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row>
    <row r="246" spans="1:26" x14ac:dyDescent="0.15">
      <c r="A246" s="92"/>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row>
    <row r="247" spans="1:26" x14ac:dyDescent="0.15">
      <c r="A247" s="92"/>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row>
    <row r="248" spans="1:26" x14ac:dyDescent="0.15">
      <c r="A248" s="92"/>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row>
    <row r="249" spans="1:26" x14ac:dyDescent="0.15">
      <c r="A249" s="92"/>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row>
    <row r="250" spans="1:26" x14ac:dyDescent="0.15">
      <c r="A250" s="92"/>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row>
    <row r="251" spans="1:26" x14ac:dyDescent="0.15">
      <c r="A251" s="92"/>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row>
    <row r="252" spans="1:26" x14ac:dyDescent="0.15">
      <c r="A252" s="92"/>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row>
    <row r="253" spans="1:26" x14ac:dyDescent="0.15">
      <c r="A253" s="92"/>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row>
    <row r="254" spans="1:26" x14ac:dyDescent="0.15">
      <c r="A254" s="92"/>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row>
    <row r="255" spans="1:26" x14ac:dyDescent="0.15">
      <c r="A255" s="92"/>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row>
    <row r="256" spans="1:26" x14ac:dyDescent="0.15">
      <c r="A256" s="92"/>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row>
    <row r="257" spans="1:26" x14ac:dyDescent="0.15">
      <c r="A257" s="92"/>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row>
    <row r="258" spans="1:26" x14ac:dyDescent="0.15">
      <c r="A258" s="92"/>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row>
    <row r="259" spans="1:26" x14ac:dyDescent="0.15">
      <c r="A259" s="92"/>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row>
    <row r="260" spans="1:26" x14ac:dyDescent="0.15">
      <c r="A260" s="92"/>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row>
    <row r="261" spans="1:26" x14ac:dyDescent="0.15">
      <c r="A261" s="92"/>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row>
    <row r="262" spans="1:26" x14ac:dyDescent="0.15">
      <c r="A262" s="92"/>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row>
    <row r="263" spans="1:26" x14ac:dyDescent="0.15">
      <c r="A263" s="92"/>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row>
    <row r="264" spans="1:26" x14ac:dyDescent="0.15">
      <c r="A264" s="92"/>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row>
    <row r="265" spans="1:26" x14ac:dyDescent="0.15">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row>
    <row r="266" spans="1:26" x14ac:dyDescent="0.15">
      <c r="A266" s="92"/>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row>
    <row r="267" spans="1:26" x14ac:dyDescent="0.15">
      <c r="A267" s="92"/>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row>
    <row r="268" spans="1:26" x14ac:dyDescent="0.15">
      <c r="A268" s="92"/>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row>
    <row r="269" spans="1:26" x14ac:dyDescent="0.15">
      <c r="A269" s="92"/>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row>
    <row r="270" spans="1:26" x14ac:dyDescent="0.15">
      <c r="A270" s="92"/>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row>
    <row r="271" spans="1:26" x14ac:dyDescent="0.15">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row>
    <row r="272" spans="1:26" x14ac:dyDescent="0.15">
      <c r="A272" s="92"/>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row>
    <row r="273" spans="1:26" x14ac:dyDescent="0.15">
      <c r="A273" s="92"/>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row>
    <row r="274" spans="1:26" x14ac:dyDescent="0.15">
      <c r="A274" s="92"/>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row>
    <row r="275" spans="1:26" x14ac:dyDescent="0.15">
      <c r="A275" s="92"/>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row>
    <row r="276" spans="1:26" x14ac:dyDescent="0.15">
      <c r="A276" s="92"/>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row>
    <row r="277" spans="1:26" x14ac:dyDescent="0.15">
      <c r="A277" s="92"/>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row>
    <row r="278" spans="1:26" x14ac:dyDescent="0.15">
      <c r="A278" s="92"/>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row>
    <row r="279" spans="1:26" x14ac:dyDescent="0.15">
      <c r="A279" s="92"/>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row>
    <row r="280" spans="1:26" x14ac:dyDescent="0.15">
      <c r="A280" s="92"/>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row>
    <row r="281" spans="1:26" x14ac:dyDescent="0.15">
      <c r="A281" s="92"/>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row>
    <row r="282" spans="1:26" x14ac:dyDescent="0.15">
      <c r="A282" s="92"/>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row>
    <row r="283" spans="1:26" x14ac:dyDescent="0.15">
      <c r="A283" s="92"/>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row>
    <row r="284" spans="1:26" x14ac:dyDescent="0.15">
      <c r="A284" s="92"/>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row>
    <row r="285" spans="1:26" x14ac:dyDescent="0.15">
      <c r="A285" s="92"/>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row>
    <row r="286" spans="1:26" x14ac:dyDescent="0.15">
      <c r="A286" s="92"/>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row>
    <row r="287" spans="1:26" x14ac:dyDescent="0.15">
      <c r="A287" s="92"/>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row>
    <row r="288" spans="1:26" x14ac:dyDescent="0.15">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row>
    <row r="289" spans="1:26" x14ac:dyDescent="0.15">
      <c r="A289" s="92"/>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row>
    <row r="290" spans="1:26" x14ac:dyDescent="0.15">
      <c r="A290" s="92"/>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row>
    <row r="291" spans="1:26" x14ac:dyDescent="0.15">
      <c r="A291" s="92"/>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row>
    <row r="292" spans="1:26" x14ac:dyDescent="0.15">
      <c r="A292" s="92"/>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row>
    <row r="293" spans="1:26" x14ac:dyDescent="0.15">
      <c r="A293" s="92"/>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row>
    <row r="294" spans="1:26" x14ac:dyDescent="0.15">
      <c r="A294" s="92"/>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row>
    <row r="295" spans="1:26" x14ac:dyDescent="0.15">
      <c r="A295" s="92"/>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row>
    <row r="296" spans="1:26" x14ac:dyDescent="0.15">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row>
    <row r="297" spans="1:26" x14ac:dyDescent="0.15">
      <c r="A297" s="92"/>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row>
    <row r="298" spans="1:26" x14ac:dyDescent="0.15">
      <c r="A298" s="92"/>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row>
    <row r="299" spans="1:26" x14ac:dyDescent="0.15">
      <c r="A299" s="92"/>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row>
    <row r="300" spans="1:26" x14ac:dyDescent="0.15">
      <c r="A300" s="92"/>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row>
    <row r="301" spans="1:26" x14ac:dyDescent="0.15">
      <c r="A301" s="92"/>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row>
    <row r="302" spans="1:26" x14ac:dyDescent="0.15">
      <c r="A302" s="92"/>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row>
    <row r="303" spans="1:26" x14ac:dyDescent="0.15">
      <c r="A303" s="92"/>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row>
    <row r="304" spans="1:26" x14ac:dyDescent="0.15">
      <c r="A304" s="92"/>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row>
    <row r="305" spans="1:26" x14ac:dyDescent="0.15">
      <c r="A305" s="92"/>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row>
    <row r="306" spans="1:26" x14ac:dyDescent="0.15">
      <c r="A306" s="92"/>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row>
    <row r="307" spans="1:26" x14ac:dyDescent="0.15">
      <c r="A307" s="92"/>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row>
    <row r="308" spans="1:26" x14ac:dyDescent="0.15">
      <c r="A308" s="92"/>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row>
    <row r="309" spans="1:26" x14ac:dyDescent="0.15">
      <c r="A309" s="92"/>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row>
    <row r="310" spans="1:26" x14ac:dyDescent="0.15">
      <c r="A310" s="92"/>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row>
    <row r="311" spans="1:26" x14ac:dyDescent="0.15">
      <c r="A311" s="92"/>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row>
    <row r="312" spans="1:26" x14ac:dyDescent="0.15">
      <c r="A312" s="92"/>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row>
    <row r="313" spans="1:26" x14ac:dyDescent="0.15">
      <c r="A313" s="92"/>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row>
    <row r="314" spans="1:26" x14ac:dyDescent="0.15">
      <c r="A314" s="92"/>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row>
    <row r="315" spans="1:26" x14ac:dyDescent="0.15">
      <c r="A315" s="92"/>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row>
    <row r="316" spans="1:26" x14ac:dyDescent="0.15">
      <c r="A316" s="92"/>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row>
    <row r="317" spans="1:26" x14ac:dyDescent="0.15">
      <c r="A317" s="92"/>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row>
    <row r="318" spans="1:26" x14ac:dyDescent="0.15">
      <c r="A318" s="92"/>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row>
    <row r="319" spans="1:26" x14ac:dyDescent="0.15">
      <c r="A319" s="92"/>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row>
    <row r="320" spans="1:26" x14ac:dyDescent="0.15">
      <c r="A320" s="92"/>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row>
    <row r="321" spans="1:26" x14ac:dyDescent="0.15">
      <c r="A321" s="92"/>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row>
    <row r="322" spans="1:26" x14ac:dyDescent="0.15">
      <c r="A322" s="92"/>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row>
    <row r="323" spans="1:26" x14ac:dyDescent="0.15">
      <c r="A323" s="92"/>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row>
    <row r="324" spans="1:26" x14ac:dyDescent="0.15">
      <c r="A324" s="92"/>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row>
    <row r="325" spans="1:26" x14ac:dyDescent="0.15">
      <c r="A325" s="92"/>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row>
    <row r="326" spans="1:26" x14ac:dyDescent="0.15">
      <c r="A326" s="92"/>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row>
    <row r="327" spans="1:26" x14ac:dyDescent="0.15">
      <c r="A327" s="92"/>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row>
    <row r="328" spans="1:26" x14ac:dyDescent="0.15">
      <c r="A328" s="92"/>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row>
    <row r="329" spans="1:26" x14ac:dyDescent="0.15">
      <c r="A329" s="92"/>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row>
    <row r="330" spans="1:26" x14ac:dyDescent="0.15">
      <c r="A330" s="92"/>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row>
    <row r="331" spans="1:26" x14ac:dyDescent="0.15">
      <c r="A331" s="92"/>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row>
    <row r="332" spans="1:26" x14ac:dyDescent="0.15">
      <c r="A332" s="92"/>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row>
    <row r="333" spans="1:26" x14ac:dyDescent="0.15">
      <c r="A333" s="92"/>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row>
    <row r="334" spans="1:26" x14ac:dyDescent="0.15">
      <c r="A334" s="92"/>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row>
    <row r="335" spans="1:26" x14ac:dyDescent="0.15">
      <c r="A335" s="92"/>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row>
    <row r="336" spans="1:26" x14ac:dyDescent="0.15">
      <c r="A336" s="92"/>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row>
    <row r="337" spans="1:26" x14ac:dyDescent="0.15">
      <c r="A337" s="92"/>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row>
    <row r="338" spans="1:26" x14ac:dyDescent="0.15">
      <c r="A338" s="92"/>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row>
    <row r="339" spans="1:26" x14ac:dyDescent="0.15">
      <c r="A339" s="92"/>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row>
    <row r="340" spans="1:26" x14ac:dyDescent="0.15">
      <c r="A340" s="92"/>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row>
    <row r="341" spans="1:26" x14ac:dyDescent="0.15">
      <c r="A341" s="92"/>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row>
    <row r="342" spans="1:26" x14ac:dyDescent="0.15">
      <c r="A342" s="92"/>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row>
    <row r="343" spans="1:26" x14ac:dyDescent="0.15">
      <c r="A343" s="92"/>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row>
    <row r="344" spans="1:26" x14ac:dyDescent="0.15">
      <c r="A344" s="92"/>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row>
    <row r="345" spans="1:26" x14ac:dyDescent="0.15">
      <c r="A345" s="92"/>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row>
    <row r="346" spans="1:26" x14ac:dyDescent="0.15">
      <c r="A346" s="92"/>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row>
    <row r="347" spans="1:26" x14ac:dyDescent="0.15">
      <c r="A347" s="92"/>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row>
    <row r="348" spans="1:26" x14ac:dyDescent="0.15">
      <c r="A348" s="92"/>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row>
    <row r="349" spans="1:26" x14ac:dyDescent="0.15">
      <c r="A349" s="92"/>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row>
    <row r="350" spans="1:26" x14ac:dyDescent="0.15">
      <c r="A350" s="92"/>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row>
    <row r="351" spans="1:26" x14ac:dyDescent="0.15">
      <c r="A351" s="92"/>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row>
    <row r="352" spans="1:26" x14ac:dyDescent="0.15">
      <c r="A352" s="92"/>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row>
    <row r="353" spans="1:26" x14ac:dyDescent="0.15">
      <c r="A353" s="92"/>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row>
    <row r="354" spans="1:26" x14ac:dyDescent="0.15">
      <c r="A354" s="92"/>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row>
    <row r="355" spans="1:26" x14ac:dyDescent="0.15">
      <c r="A355" s="92"/>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row>
    <row r="356" spans="1:26" x14ac:dyDescent="0.15">
      <c r="A356" s="92"/>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row>
    <row r="357" spans="1:26" x14ac:dyDescent="0.15">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row>
    <row r="358" spans="1:26" x14ac:dyDescent="0.15">
      <c r="A358" s="92"/>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row>
    <row r="359" spans="1:26" x14ac:dyDescent="0.15">
      <c r="A359" s="92"/>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row>
    <row r="360" spans="1:26" x14ac:dyDescent="0.15">
      <c r="A360" s="92"/>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row>
    <row r="361" spans="1:26" x14ac:dyDescent="0.15">
      <c r="A361" s="92"/>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row>
    <row r="362" spans="1:26" x14ac:dyDescent="0.15">
      <c r="A362" s="92"/>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row>
    <row r="363" spans="1:26" x14ac:dyDescent="0.15">
      <c r="A363" s="92"/>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row>
    <row r="364" spans="1:26" x14ac:dyDescent="0.15">
      <c r="A364" s="92"/>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row>
    <row r="365" spans="1:26" x14ac:dyDescent="0.15">
      <c r="A365" s="92"/>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row>
    <row r="366" spans="1:26" x14ac:dyDescent="0.15">
      <c r="A366" s="92"/>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row>
    <row r="367" spans="1:26" x14ac:dyDescent="0.15">
      <c r="A367" s="92"/>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row>
    <row r="368" spans="1:26" x14ac:dyDescent="0.15">
      <c r="A368" s="92"/>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row>
    <row r="369" spans="1:26" x14ac:dyDescent="0.15">
      <c r="A369" s="92"/>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row>
    <row r="370" spans="1:26" x14ac:dyDescent="0.15">
      <c r="A370" s="92"/>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row>
    <row r="371" spans="1:26" x14ac:dyDescent="0.15">
      <c r="A371" s="92"/>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row>
    <row r="372" spans="1:26" x14ac:dyDescent="0.15">
      <c r="A372" s="92"/>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row>
    <row r="373" spans="1:26" x14ac:dyDescent="0.15">
      <c r="A373" s="92"/>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row>
    <row r="374" spans="1:26" x14ac:dyDescent="0.15">
      <c r="A374" s="92"/>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row>
    <row r="375" spans="1:26" x14ac:dyDescent="0.15">
      <c r="A375" s="92"/>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row>
    <row r="376" spans="1:26" x14ac:dyDescent="0.15">
      <c r="A376" s="92"/>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row>
    <row r="377" spans="1:26" x14ac:dyDescent="0.15">
      <c r="A377" s="92"/>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row>
    <row r="378" spans="1:26" x14ac:dyDescent="0.15">
      <c r="A378" s="92"/>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row>
    <row r="379" spans="1:26" x14ac:dyDescent="0.15">
      <c r="A379" s="92"/>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row>
    <row r="380" spans="1:26" x14ac:dyDescent="0.15">
      <c r="A380" s="92"/>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row>
    <row r="381" spans="1:26" x14ac:dyDescent="0.15">
      <c r="A381" s="92"/>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row>
    <row r="382" spans="1:26" x14ac:dyDescent="0.15">
      <c r="A382" s="92"/>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row>
    <row r="383" spans="1:26" x14ac:dyDescent="0.15">
      <c r="A383" s="92"/>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row>
    <row r="384" spans="1:26" x14ac:dyDescent="0.15">
      <c r="A384" s="92"/>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row>
    <row r="385" spans="1:26" x14ac:dyDescent="0.15">
      <c r="A385" s="92"/>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row>
    <row r="386" spans="1:26" x14ac:dyDescent="0.15">
      <c r="A386" s="92"/>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row>
    <row r="387" spans="1:26" x14ac:dyDescent="0.15">
      <c r="A387" s="92"/>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row>
    <row r="388" spans="1:26" x14ac:dyDescent="0.15">
      <c r="A388" s="92"/>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row>
    <row r="389" spans="1:26" x14ac:dyDescent="0.15">
      <c r="A389" s="92"/>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row>
    <row r="390" spans="1:26" x14ac:dyDescent="0.15">
      <c r="A390" s="92"/>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row>
    <row r="391" spans="1:26" x14ac:dyDescent="0.15">
      <c r="A391" s="92"/>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row>
    <row r="392" spans="1:26" x14ac:dyDescent="0.15">
      <c r="A392" s="92"/>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row>
    <row r="393" spans="1:26" x14ac:dyDescent="0.15">
      <c r="A393" s="92"/>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row>
    <row r="394" spans="1:26" x14ac:dyDescent="0.15">
      <c r="A394" s="92"/>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row>
    <row r="395" spans="1:26" x14ac:dyDescent="0.15">
      <c r="A395" s="92"/>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row>
    <row r="396" spans="1:26" x14ac:dyDescent="0.15">
      <c r="A396" s="92"/>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row>
    <row r="397" spans="1:26" x14ac:dyDescent="0.15">
      <c r="A397" s="92"/>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row>
    <row r="398" spans="1:26" x14ac:dyDescent="0.15">
      <c r="A398" s="92"/>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row>
    <row r="399" spans="1:26" x14ac:dyDescent="0.15">
      <c r="A399" s="92"/>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row>
    <row r="400" spans="1:26" x14ac:dyDescent="0.15">
      <c r="A400" s="92"/>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row>
    <row r="401" spans="1:26" x14ac:dyDescent="0.15">
      <c r="A401" s="92"/>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row>
    <row r="402" spans="1:26" x14ac:dyDescent="0.15">
      <c r="A402" s="92"/>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row>
    <row r="403" spans="1:26" x14ac:dyDescent="0.15">
      <c r="A403" s="92"/>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row>
    <row r="404" spans="1:26" x14ac:dyDescent="0.15">
      <c r="A404" s="92"/>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row>
    <row r="405" spans="1:26" x14ac:dyDescent="0.15">
      <c r="A405" s="92"/>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row>
    <row r="406" spans="1:26" x14ac:dyDescent="0.15">
      <c r="A406" s="92"/>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row>
    <row r="407" spans="1:26" x14ac:dyDescent="0.15">
      <c r="A407" s="92"/>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row>
    <row r="408" spans="1:26" x14ac:dyDescent="0.15">
      <c r="A408" s="92"/>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row>
    <row r="409" spans="1:26" x14ac:dyDescent="0.15">
      <c r="A409" s="92"/>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row>
    <row r="410" spans="1:26" x14ac:dyDescent="0.15">
      <c r="A410" s="92"/>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92"/>
      <c r="Z410" s="92"/>
    </row>
    <row r="411" spans="1:26" x14ac:dyDescent="0.15">
      <c r="A411" s="92"/>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row>
    <row r="412" spans="1:26" x14ac:dyDescent="0.15">
      <c r="A412" s="92"/>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row>
    <row r="413" spans="1:26" x14ac:dyDescent="0.15">
      <c r="A413" s="92"/>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row>
    <row r="414" spans="1:26" x14ac:dyDescent="0.15">
      <c r="A414" s="92"/>
      <c r="B414" s="92"/>
      <c r="C414" s="92"/>
      <c r="D414" s="92"/>
      <c r="E414" s="92"/>
      <c r="F414" s="92"/>
      <c r="G414" s="92"/>
      <c r="H414" s="92"/>
      <c r="I414" s="92"/>
      <c r="J414" s="92"/>
      <c r="K414" s="92"/>
      <c r="L414" s="92"/>
      <c r="M414" s="92"/>
      <c r="N414" s="92"/>
      <c r="O414" s="92"/>
      <c r="P414" s="92"/>
      <c r="Q414" s="92"/>
      <c r="R414" s="92"/>
      <c r="S414" s="92"/>
      <c r="T414" s="92"/>
      <c r="U414" s="92"/>
      <c r="V414" s="92"/>
      <c r="W414" s="92"/>
      <c r="X414" s="92"/>
      <c r="Y414" s="92"/>
      <c r="Z414" s="92"/>
    </row>
    <row r="415" spans="1:26" x14ac:dyDescent="0.15">
      <c r="A415" s="92"/>
      <c r="B415" s="92"/>
      <c r="C415" s="92"/>
      <c r="D415" s="92"/>
      <c r="E415" s="92"/>
      <c r="F415" s="92"/>
      <c r="G415" s="92"/>
      <c r="H415" s="92"/>
      <c r="I415" s="92"/>
      <c r="J415" s="92"/>
      <c r="K415" s="92"/>
      <c r="L415" s="92"/>
      <c r="M415" s="92"/>
      <c r="N415" s="92"/>
      <c r="O415" s="92"/>
      <c r="P415" s="92"/>
      <c r="Q415" s="92"/>
      <c r="R415" s="92"/>
      <c r="S415" s="92"/>
      <c r="T415" s="92"/>
      <c r="U415" s="92"/>
      <c r="V415" s="92"/>
      <c r="W415" s="92"/>
      <c r="X415" s="92"/>
      <c r="Y415" s="92"/>
      <c r="Z415" s="92"/>
    </row>
    <row r="416" spans="1:26" x14ac:dyDescent="0.15">
      <c r="A416" s="92"/>
      <c r="B416" s="92"/>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row>
    <row r="417" spans="1:26" x14ac:dyDescent="0.15">
      <c r="A417" s="92"/>
      <c r="B417" s="92"/>
      <c r="C417" s="92"/>
      <c r="D417" s="92"/>
      <c r="E417" s="92"/>
      <c r="F417" s="92"/>
      <c r="G417" s="92"/>
      <c r="H417" s="92"/>
      <c r="I417" s="92"/>
      <c r="J417" s="92"/>
      <c r="K417" s="92"/>
      <c r="L417" s="92"/>
      <c r="M417" s="92"/>
      <c r="N417" s="92"/>
      <c r="O417" s="92"/>
      <c r="P417" s="92"/>
      <c r="Q417" s="92"/>
      <c r="R417" s="92"/>
      <c r="S417" s="92"/>
      <c r="T417" s="92"/>
      <c r="U417" s="92"/>
      <c r="V417" s="92"/>
      <c r="W417" s="92"/>
      <c r="X417" s="92"/>
      <c r="Y417" s="92"/>
      <c r="Z417" s="92"/>
    </row>
    <row r="418" spans="1:26" x14ac:dyDescent="0.15">
      <c r="A418" s="92"/>
      <c r="B418" s="92"/>
      <c r="C418" s="92"/>
      <c r="D418" s="92"/>
      <c r="E418" s="92"/>
      <c r="F418" s="92"/>
      <c r="G418" s="92"/>
      <c r="H418" s="92"/>
      <c r="I418" s="92"/>
      <c r="J418" s="92"/>
      <c r="K418" s="92"/>
      <c r="L418" s="92"/>
      <c r="M418" s="92"/>
      <c r="N418" s="92"/>
      <c r="O418" s="92"/>
      <c r="P418" s="92"/>
      <c r="Q418" s="92"/>
      <c r="R418" s="92"/>
      <c r="S418" s="92"/>
      <c r="T418" s="92"/>
      <c r="U418" s="92"/>
      <c r="V418" s="92"/>
      <c r="W418" s="92"/>
      <c r="X418" s="92"/>
      <c r="Y418" s="92"/>
      <c r="Z418" s="92"/>
    </row>
    <row r="419" spans="1:26" x14ac:dyDescent="0.15">
      <c r="A419" s="92"/>
      <c r="B419" s="92"/>
      <c r="C419" s="92"/>
      <c r="D419" s="92"/>
      <c r="E419" s="92"/>
      <c r="F419" s="92"/>
      <c r="G419" s="92"/>
      <c r="H419" s="92"/>
      <c r="I419" s="92"/>
      <c r="J419" s="92"/>
      <c r="K419" s="92"/>
      <c r="L419" s="92"/>
      <c r="M419" s="92"/>
      <c r="N419" s="92"/>
      <c r="O419" s="92"/>
      <c r="P419" s="92"/>
      <c r="Q419" s="92"/>
      <c r="R419" s="92"/>
      <c r="S419" s="92"/>
      <c r="T419" s="92"/>
      <c r="U419" s="92"/>
      <c r="V419" s="92"/>
      <c r="W419" s="92"/>
      <c r="X419" s="92"/>
      <c r="Y419" s="92"/>
      <c r="Z419" s="92"/>
    </row>
    <row r="420" spans="1:26" x14ac:dyDescent="0.15">
      <c r="A420" s="92"/>
      <c r="B420" s="92"/>
      <c r="C420" s="92"/>
      <c r="D420" s="92"/>
      <c r="E420" s="92"/>
      <c r="F420" s="92"/>
      <c r="G420" s="92"/>
      <c r="H420" s="92"/>
      <c r="I420" s="92"/>
      <c r="J420" s="92"/>
      <c r="K420" s="92"/>
      <c r="L420" s="92"/>
      <c r="M420" s="92"/>
      <c r="N420" s="92"/>
      <c r="O420" s="92"/>
      <c r="P420" s="92"/>
      <c r="Q420" s="92"/>
      <c r="R420" s="92"/>
      <c r="S420" s="92"/>
      <c r="T420" s="92"/>
      <c r="U420" s="92"/>
      <c r="V420" s="92"/>
      <c r="W420" s="92"/>
      <c r="X420" s="92"/>
      <c r="Y420" s="92"/>
      <c r="Z420" s="92"/>
    </row>
    <row r="421" spans="1:26" x14ac:dyDescent="0.15">
      <c r="A421" s="92"/>
      <c r="B421" s="92"/>
      <c r="C421" s="92"/>
      <c r="D421" s="92"/>
      <c r="E421" s="92"/>
      <c r="F421" s="92"/>
      <c r="G421" s="92"/>
      <c r="H421" s="92"/>
      <c r="I421" s="92"/>
      <c r="J421" s="92"/>
      <c r="K421" s="92"/>
      <c r="L421" s="92"/>
      <c r="M421" s="92"/>
      <c r="N421" s="92"/>
      <c r="O421" s="92"/>
      <c r="P421" s="92"/>
      <c r="Q421" s="92"/>
      <c r="R421" s="92"/>
      <c r="S421" s="92"/>
      <c r="T421" s="92"/>
      <c r="U421" s="92"/>
      <c r="V421" s="92"/>
      <c r="W421" s="92"/>
      <c r="X421" s="92"/>
      <c r="Y421" s="92"/>
      <c r="Z421" s="92"/>
    </row>
    <row r="422" spans="1:26" x14ac:dyDescent="0.15">
      <c r="A422" s="92"/>
      <c r="B422" s="92"/>
      <c r="C422" s="92"/>
      <c r="D422" s="92"/>
      <c r="E422" s="92"/>
      <c r="F422" s="92"/>
      <c r="G422" s="92"/>
      <c r="H422" s="92"/>
      <c r="I422" s="92"/>
      <c r="J422" s="92"/>
      <c r="K422" s="92"/>
      <c r="L422" s="92"/>
      <c r="M422" s="92"/>
      <c r="N422" s="92"/>
      <c r="O422" s="92"/>
      <c r="P422" s="92"/>
      <c r="Q422" s="92"/>
      <c r="R422" s="92"/>
      <c r="S422" s="92"/>
      <c r="T422" s="92"/>
      <c r="U422" s="92"/>
      <c r="V422" s="92"/>
      <c r="W422" s="92"/>
      <c r="X422" s="92"/>
      <c r="Y422" s="92"/>
      <c r="Z422" s="92"/>
    </row>
    <row r="423" spans="1:26" x14ac:dyDescent="0.15">
      <c r="A423" s="92"/>
      <c r="B423" s="92"/>
      <c r="C423" s="92"/>
      <c r="D423" s="92"/>
      <c r="E423" s="92"/>
      <c r="F423" s="92"/>
      <c r="G423" s="92"/>
      <c r="H423" s="92"/>
      <c r="I423" s="92"/>
      <c r="J423" s="92"/>
      <c r="K423" s="92"/>
      <c r="L423" s="92"/>
      <c r="M423" s="92"/>
      <c r="N423" s="92"/>
      <c r="O423" s="92"/>
      <c r="P423" s="92"/>
      <c r="Q423" s="92"/>
      <c r="R423" s="92"/>
      <c r="S423" s="92"/>
      <c r="T423" s="92"/>
      <c r="U423" s="92"/>
      <c r="V423" s="92"/>
      <c r="W423" s="92"/>
      <c r="X423" s="92"/>
      <c r="Y423" s="92"/>
      <c r="Z423" s="92"/>
    </row>
    <row r="424" spans="1:26" x14ac:dyDescent="0.15">
      <c r="A424" s="92"/>
      <c r="B424" s="92"/>
      <c r="C424" s="92"/>
      <c r="D424" s="92"/>
      <c r="E424" s="92"/>
      <c r="F424" s="92"/>
      <c r="G424" s="92"/>
      <c r="H424" s="92"/>
      <c r="I424" s="92"/>
      <c r="J424" s="92"/>
      <c r="K424" s="92"/>
      <c r="L424" s="92"/>
      <c r="M424" s="92"/>
      <c r="N424" s="92"/>
      <c r="O424" s="92"/>
      <c r="P424" s="92"/>
      <c r="Q424" s="92"/>
      <c r="R424" s="92"/>
      <c r="S424" s="92"/>
      <c r="T424" s="92"/>
      <c r="U424" s="92"/>
      <c r="V424" s="92"/>
      <c r="W424" s="92"/>
      <c r="X424" s="92"/>
      <c r="Y424" s="92"/>
      <c r="Z424" s="92"/>
    </row>
    <row r="425" spans="1:26" x14ac:dyDescent="0.15">
      <c r="A425" s="92"/>
      <c r="B425" s="92"/>
      <c r="C425" s="92"/>
      <c r="D425" s="92"/>
      <c r="E425" s="92"/>
      <c r="F425" s="92"/>
      <c r="G425" s="92"/>
      <c r="H425" s="92"/>
      <c r="I425" s="92"/>
      <c r="J425" s="92"/>
      <c r="K425" s="92"/>
      <c r="L425" s="92"/>
      <c r="M425" s="92"/>
      <c r="N425" s="92"/>
      <c r="O425" s="92"/>
      <c r="P425" s="92"/>
      <c r="Q425" s="92"/>
      <c r="R425" s="92"/>
      <c r="S425" s="92"/>
      <c r="T425" s="92"/>
      <c r="U425" s="92"/>
      <c r="V425" s="92"/>
      <c r="W425" s="92"/>
      <c r="X425" s="92"/>
      <c r="Y425" s="92"/>
      <c r="Z425" s="92"/>
    </row>
    <row r="426" spans="1:26" x14ac:dyDescent="0.15">
      <c r="A426" s="92"/>
      <c r="B426" s="92"/>
      <c r="C426" s="92"/>
      <c r="D426" s="92"/>
      <c r="E426" s="92"/>
      <c r="F426" s="92"/>
      <c r="G426" s="92"/>
      <c r="H426" s="92"/>
      <c r="I426" s="92"/>
      <c r="J426" s="92"/>
      <c r="K426" s="92"/>
      <c r="L426" s="92"/>
      <c r="M426" s="92"/>
      <c r="N426" s="92"/>
      <c r="O426" s="92"/>
      <c r="P426" s="92"/>
      <c r="Q426" s="92"/>
      <c r="R426" s="92"/>
      <c r="S426" s="92"/>
      <c r="T426" s="92"/>
      <c r="U426" s="92"/>
      <c r="V426" s="92"/>
      <c r="W426" s="92"/>
      <c r="X426" s="92"/>
      <c r="Y426" s="92"/>
      <c r="Z426" s="92"/>
    </row>
    <row r="427" spans="1:26" x14ac:dyDescent="0.15">
      <c r="A427" s="92"/>
      <c r="B427" s="92"/>
      <c r="C427" s="92"/>
      <c r="D427" s="92"/>
      <c r="E427" s="92"/>
      <c r="F427" s="92"/>
      <c r="G427" s="92"/>
      <c r="H427" s="92"/>
      <c r="I427" s="92"/>
      <c r="J427" s="92"/>
      <c r="K427" s="92"/>
      <c r="L427" s="92"/>
      <c r="M427" s="92"/>
      <c r="N427" s="92"/>
      <c r="O427" s="92"/>
      <c r="P427" s="92"/>
      <c r="Q427" s="92"/>
      <c r="R427" s="92"/>
      <c r="S427" s="92"/>
      <c r="T427" s="92"/>
      <c r="U427" s="92"/>
      <c r="V427" s="92"/>
      <c r="W427" s="92"/>
      <c r="X427" s="92"/>
      <c r="Y427" s="92"/>
      <c r="Z427" s="92"/>
    </row>
    <row r="428" spans="1:26" x14ac:dyDescent="0.15">
      <c r="A428" s="92"/>
      <c r="B428" s="92"/>
      <c r="C428" s="92"/>
      <c r="D428" s="92"/>
      <c r="E428" s="92"/>
      <c r="F428" s="92"/>
      <c r="G428" s="92"/>
      <c r="H428" s="92"/>
      <c r="I428" s="92"/>
      <c r="J428" s="92"/>
      <c r="K428" s="92"/>
      <c r="L428" s="92"/>
      <c r="M428" s="92"/>
      <c r="N428" s="92"/>
      <c r="O428" s="92"/>
      <c r="P428" s="92"/>
      <c r="Q428" s="92"/>
      <c r="R428" s="92"/>
      <c r="S428" s="92"/>
      <c r="T428" s="92"/>
      <c r="U428" s="92"/>
      <c r="V428" s="92"/>
      <c r="W428" s="92"/>
      <c r="X428" s="92"/>
      <c r="Y428" s="92"/>
      <c r="Z428" s="92"/>
    </row>
    <row r="429" spans="1:26" x14ac:dyDescent="0.15">
      <c r="A429" s="92"/>
      <c r="B429" s="92"/>
      <c r="C429" s="92"/>
      <c r="D429" s="92"/>
      <c r="E429" s="92"/>
      <c r="F429" s="92"/>
      <c r="G429" s="92"/>
      <c r="H429" s="92"/>
      <c r="I429" s="92"/>
      <c r="J429" s="92"/>
      <c r="K429" s="92"/>
      <c r="L429" s="92"/>
      <c r="M429" s="92"/>
      <c r="N429" s="92"/>
      <c r="O429" s="92"/>
      <c r="P429" s="92"/>
      <c r="Q429" s="92"/>
      <c r="R429" s="92"/>
      <c r="S429" s="92"/>
      <c r="T429" s="92"/>
      <c r="U429" s="92"/>
      <c r="V429" s="92"/>
      <c r="W429" s="92"/>
      <c r="X429" s="92"/>
      <c r="Y429" s="92"/>
      <c r="Z429" s="92"/>
    </row>
    <row r="430" spans="1:26" x14ac:dyDescent="0.15">
      <c r="A430" s="92"/>
      <c r="B430" s="92"/>
      <c r="C430" s="92"/>
      <c r="D430" s="92"/>
      <c r="E430" s="92"/>
      <c r="F430" s="92"/>
      <c r="G430" s="92"/>
      <c r="H430" s="92"/>
      <c r="I430" s="92"/>
      <c r="J430" s="92"/>
      <c r="K430" s="92"/>
      <c r="L430" s="92"/>
      <c r="M430" s="92"/>
      <c r="N430" s="92"/>
      <c r="O430" s="92"/>
      <c r="P430" s="92"/>
      <c r="Q430" s="92"/>
      <c r="R430" s="92"/>
      <c r="S430" s="92"/>
      <c r="T430" s="92"/>
      <c r="U430" s="92"/>
      <c r="V430" s="92"/>
      <c r="W430" s="92"/>
      <c r="X430" s="92"/>
      <c r="Y430" s="92"/>
      <c r="Z430" s="92"/>
    </row>
    <row r="431" spans="1:26" x14ac:dyDescent="0.15">
      <c r="A431" s="92"/>
      <c r="B431" s="92"/>
      <c r="C431" s="92"/>
      <c r="D431" s="92"/>
      <c r="E431" s="92"/>
      <c r="F431" s="92"/>
      <c r="G431" s="92"/>
      <c r="H431" s="92"/>
      <c r="I431" s="92"/>
      <c r="J431" s="92"/>
      <c r="K431" s="92"/>
      <c r="L431" s="92"/>
      <c r="M431" s="92"/>
      <c r="N431" s="92"/>
      <c r="O431" s="92"/>
      <c r="P431" s="92"/>
      <c r="Q431" s="92"/>
      <c r="R431" s="92"/>
      <c r="S431" s="92"/>
      <c r="T431" s="92"/>
      <c r="U431" s="92"/>
      <c r="V431" s="92"/>
      <c r="W431" s="92"/>
      <c r="X431" s="92"/>
      <c r="Y431" s="92"/>
      <c r="Z431" s="92"/>
    </row>
    <row r="432" spans="1:26" x14ac:dyDescent="0.15">
      <c r="A432" s="92"/>
      <c r="B432" s="92"/>
      <c r="C432" s="92"/>
      <c r="D432" s="92"/>
      <c r="E432" s="92"/>
      <c r="F432" s="92"/>
      <c r="G432" s="92"/>
      <c r="H432" s="92"/>
      <c r="I432" s="92"/>
      <c r="J432" s="92"/>
      <c r="K432" s="92"/>
      <c r="L432" s="92"/>
      <c r="M432" s="92"/>
      <c r="N432" s="92"/>
      <c r="O432" s="92"/>
      <c r="P432" s="92"/>
      <c r="Q432" s="92"/>
      <c r="R432" s="92"/>
      <c r="S432" s="92"/>
      <c r="T432" s="92"/>
      <c r="U432" s="92"/>
      <c r="V432" s="92"/>
      <c r="W432" s="92"/>
      <c r="X432" s="92"/>
      <c r="Y432" s="92"/>
      <c r="Z432" s="92"/>
    </row>
    <row r="433" spans="1:26" x14ac:dyDescent="0.15">
      <c r="A433" s="92"/>
      <c r="B433" s="92"/>
      <c r="C433" s="92"/>
      <c r="D433" s="92"/>
      <c r="E433" s="92"/>
      <c r="F433" s="92"/>
      <c r="G433" s="92"/>
      <c r="H433" s="92"/>
      <c r="I433" s="92"/>
      <c r="J433" s="92"/>
      <c r="K433" s="92"/>
      <c r="L433" s="92"/>
      <c r="M433" s="92"/>
      <c r="N433" s="92"/>
      <c r="O433" s="92"/>
      <c r="P433" s="92"/>
      <c r="Q433" s="92"/>
      <c r="R433" s="92"/>
      <c r="S433" s="92"/>
      <c r="T433" s="92"/>
      <c r="U433" s="92"/>
      <c r="V433" s="92"/>
      <c r="W433" s="92"/>
      <c r="X433" s="92"/>
      <c r="Y433" s="92"/>
      <c r="Z433" s="92"/>
    </row>
    <row r="434" spans="1:26" x14ac:dyDescent="0.15">
      <c r="A434" s="92"/>
      <c r="B434" s="92"/>
      <c r="C434" s="92"/>
      <c r="D434" s="92"/>
      <c r="E434" s="92"/>
      <c r="F434" s="92"/>
      <c r="G434" s="92"/>
      <c r="H434" s="92"/>
      <c r="I434" s="92"/>
      <c r="J434" s="92"/>
      <c r="K434" s="92"/>
      <c r="L434" s="92"/>
      <c r="M434" s="92"/>
      <c r="N434" s="92"/>
      <c r="O434" s="92"/>
      <c r="P434" s="92"/>
      <c r="Q434" s="92"/>
      <c r="R434" s="92"/>
      <c r="S434" s="92"/>
      <c r="T434" s="92"/>
      <c r="U434" s="92"/>
      <c r="V434" s="92"/>
      <c r="W434" s="92"/>
      <c r="X434" s="92"/>
      <c r="Y434" s="92"/>
      <c r="Z434" s="92"/>
    </row>
    <row r="435" spans="1:26" x14ac:dyDescent="0.15">
      <c r="A435" s="92"/>
      <c r="B435" s="92"/>
      <c r="C435" s="92"/>
      <c r="D435" s="92"/>
      <c r="E435" s="92"/>
      <c r="F435" s="92"/>
      <c r="G435" s="92"/>
      <c r="H435" s="92"/>
      <c r="I435" s="92"/>
      <c r="J435" s="92"/>
      <c r="K435" s="92"/>
      <c r="L435" s="92"/>
      <c r="M435" s="92"/>
      <c r="N435" s="92"/>
      <c r="O435" s="92"/>
      <c r="P435" s="92"/>
      <c r="Q435" s="92"/>
      <c r="R435" s="92"/>
      <c r="S435" s="92"/>
      <c r="T435" s="92"/>
      <c r="U435" s="92"/>
      <c r="V435" s="92"/>
      <c r="W435" s="92"/>
      <c r="X435" s="92"/>
      <c r="Y435" s="92"/>
      <c r="Z435" s="92"/>
    </row>
    <row r="436" spans="1:26" x14ac:dyDescent="0.15">
      <c r="A436" s="92"/>
      <c r="B436" s="92"/>
      <c r="C436" s="92"/>
      <c r="D436" s="92"/>
      <c r="E436" s="92"/>
      <c r="F436" s="92"/>
      <c r="G436" s="92"/>
      <c r="H436" s="92"/>
      <c r="I436" s="92"/>
      <c r="J436" s="92"/>
      <c r="K436" s="92"/>
      <c r="L436" s="92"/>
      <c r="M436" s="92"/>
      <c r="N436" s="92"/>
      <c r="O436" s="92"/>
      <c r="P436" s="92"/>
      <c r="Q436" s="92"/>
      <c r="R436" s="92"/>
      <c r="S436" s="92"/>
      <c r="T436" s="92"/>
      <c r="U436" s="92"/>
      <c r="V436" s="92"/>
      <c r="W436" s="92"/>
      <c r="X436" s="92"/>
      <c r="Y436" s="92"/>
      <c r="Z436" s="92"/>
    </row>
    <row r="437" spans="1:26" x14ac:dyDescent="0.15">
      <c r="A437" s="92"/>
      <c r="B437" s="92"/>
      <c r="C437" s="92"/>
      <c r="D437" s="92"/>
      <c r="E437" s="92"/>
      <c r="F437" s="92"/>
      <c r="G437" s="92"/>
      <c r="H437" s="92"/>
      <c r="I437" s="92"/>
      <c r="J437" s="92"/>
      <c r="K437" s="92"/>
      <c r="L437" s="92"/>
      <c r="M437" s="92"/>
      <c r="N437" s="92"/>
      <c r="O437" s="92"/>
      <c r="P437" s="92"/>
      <c r="Q437" s="92"/>
      <c r="R437" s="92"/>
      <c r="S437" s="92"/>
      <c r="T437" s="92"/>
      <c r="U437" s="92"/>
      <c r="V437" s="92"/>
      <c r="W437" s="92"/>
      <c r="X437" s="92"/>
      <c r="Y437" s="92"/>
      <c r="Z437" s="92"/>
    </row>
    <row r="438" spans="1:26" x14ac:dyDescent="0.15">
      <c r="A438" s="92"/>
      <c r="B438" s="92"/>
      <c r="C438" s="92"/>
      <c r="D438" s="92"/>
      <c r="E438" s="92"/>
      <c r="F438" s="92"/>
      <c r="G438" s="92"/>
      <c r="H438" s="92"/>
      <c r="I438" s="92"/>
      <c r="J438" s="92"/>
      <c r="K438" s="92"/>
      <c r="L438" s="92"/>
      <c r="M438" s="92"/>
      <c r="N438" s="92"/>
      <c r="O438" s="92"/>
      <c r="P438" s="92"/>
      <c r="Q438" s="92"/>
      <c r="R438" s="92"/>
      <c r="S438" s="92"/>
      <c r="T438" s="92"/>
      <c r="U438" s="92"/>
      <c r="V438" s="92"/>
      <c r="W438" s="92"/>
      <c r="X438" s="92"/>
      <c r="Y438" s="92"/>
      <c r="Z438" s="92"/>
    </row>
    <row r="439" spans="1:26" x14ac:dyDescent="0.15">
      <c r="A439" s="92"/>
      <c r="B439" s="92"/>
      <c r="C439" s="92"/>
      <c r="D439" s="92"/>
      <c r="E439" s="92"/>
      <c r="F439" s="92"/>
      <c r="G439" s="92"/>
      <c r="H439" s="92"/>
      <c r="I439" s="92"/>
      <c r="J439" s="92"/>
      <c r="K439" s="92"/>
      <c r="L439" s="92"/>
      <c r="M439" s="92"/>
      <c r="N439" s="92"/>
      <c r="O439" s="92"/>
      <c r="P439" s="92"/>
      <c r="Q439" s="92"/>
      <c r="R439" s="92"/>
      <c r="S439" s="92"/>
      <c r="T439" s="92"/>
      <c r="U439" s="92"/>
      <c r="V439" s="92"/>
      <c r="W439" s="92"/>
      <c r="X439" s="92"/>
      <c r="Y439" s="92"/>
      <c r="Z439" s="92"/>
    </row>
    <row r="440" spans="1:26" x14ac:dyDescent="0.15">
      <c r="A440" s="92"/>
      <c r="B440" s="92"/>
      <c r="C440" s="92"/>
      <c r="D440" s="92"/>
      <c r="E440" s="92"/>
      <c r="F440" s="92"/>
      <c r="G440" s="92"/>
      <c r="H440" s="92"/>
      <c r="I440" s="92"/>
      <c r="J440" s="92"/>
      <c r="K440" s="92"/>
      <c r="L440" s="92"/>
      <c r="M440" s="92"/>
      <c r="N440" s="92"/>
      <c r="O440" s="92"/>
      <c r="P440" s="92"/>
      <c r="Q440" s="92"/>
      <c r="R440" s="92"/>
      <c r="S440" s="92"/>
      <c r="T440" s="92"/>
      <c r="U440" s="92"/>
      <c r="V440" s="92"/>
      <c r="W440" s="92"/>
      <c r="X440" s="92"/>
      <c r="Y440" s="92"/>
      <c r="Z440" s="92"/>
    </row>
    <row r="441" spans="1:26" x14ac:dyDescent="0.15">
      <c r="A441" s="92"/>
      <c r="B441" s="92"/>
      <c r="C441" s="92"/>
      <c r="D441" s="92"/>
      <c r="E441" s="92"/>
      <c r="F441" s="92"/>
      <c r="G441" s="92"/>
      <c r="H441" s="92"/>
      <c r="I441" s="92"/>
      <c r="J441" s="92"/>
      <c r="K441" s="92"/>
      <c r="L441" s="92"/>
      <c r="M441" s="92"/>
      <c r="N441" s="92"/>
      <c r="O441" s="92"/>
      <c r="P441" s="92"/>
      <c r="Q441" s="92"/>
      <c r="R441" s="92"/>
      <c r="S441" s="92"/>
      <c r="T441" s="92"/>
      <c r="U441" s="92"/>
      <c r="V441" s="92"/>
      <c r="W441" s="92"/>
      <c r="X441" s="92"/>
      <c r="Y441" s="92"/>
      <c r="Z441" s="92"/>
    </row>
    <row r="442" spans="1:26" x14ac:dyDescent="0.15">
      <c r="A442" s="92"/>
      <c r="B442" s="92"/>
      <c r="C442" s="92"/>
      <c r="D442" s="92"/>
      <c r="E442" s="92"/>
      <c r="F442" s="92"/>
      <c r="G442" s="92"/>
      <c r="H442" s="92"/>
      <c r="I442" s="92"/>
      <c r="J442" s="92"/>
      <c r="K442" s="92"/>
      <c r="L442" s="92"/>
      <c r="M442" s="92"/>
      <c r="N442" s="92"/>
      <c r="O442" s="92"/>
      <c r="P442" s="92"/>
      <c r="Q442" s="92"/>
      <c r="R442" s="92"/>
      <c r="S442" s="92"/>
      <c r="T442" s="92"/>
      <c r="U442" s="92"/>
      <c r="V442" s="92"/>
      <c r="W442" s="92"/>
      <c r="X442" s="92"/>
      <c r="Y442" s="92"/>
      <c r="Z442" s="92"/>
    </row>
    <row r="443" spans="1:26" x14ac:dyDescent="0.15">
      <c r="A443" s="92"/>
      <c r="B443" s="92"/>
      <c r="C443" s="92"/>
      <c r="D443" s="92"/>
      <c r="E443" s="92"/>
      <c r="F443" s="92"/>
      <c r="G443" s="92"/>
      <c r="H443" s="92"/>
      <c r="I443" s="92"/>
      <c r="J443" s="92"/>
      <c r="K443" s="92"/>
      <c r="L443" s="92"/>
      <c r="M443" s="92"/>
      <c r="N443" s="92"/>
      <c r="O443" s="92"/>
      <c r="P443" s="92"/>
      <c r="Q443" s="92"/>
      <c r="R443" s="92"/>
      <c r="S443" s="92"/>
      <c r="T443" s="92"/>
      <c r="U443" s="92"/>
      <c r="V443" s="92"/>
      <c r="W443" s="92"/>
      <c r="X443" s="92"/>
      <c r="Y443" s="92"/>
      <c r="Z443" s="92"/>
    </row>
    <row r="444" spans="1:26" x14ac:dyDescent="0.15">
      <c r="A444" s="92"/>
      <c r="B444" s="92"/>
      <c r="C444" s="92"/>
      <c r="D444" s="92"/>
      <c r="E444" s="92"/>
      <c r="F444" s="92"/>
      <c r="G444" s="92"/>
      <c r="H444" s="92"/>
      <c r="I444" s="92"/>
      <c r="J444" s="92"/>
      <c r="K444" s="92"/>
      <c r="L444" s="92"/>
      <c r="M444" s="92"/>
      <c r="N444" s="92"/>
      <c r="O444" s="92"/>
      <c r="P444" s="92"/>
      <c r="Q444" s="92"/>
      <c r="R444" s="92"/>
      <c r="S444" s="92"/>
      <c r="T444" s="92"/>
      <c r="U444" s="92"/>
      <c r="V444" s="92"/>
      <c r="W444" s="92"/>
      <c r="X444" s="92"/>
      <c r="Y444" s="92"/>
      <c r="Z444" s="92"/>
    </row>
    <row r="445" spans="1:26" x14ac:dyDescent="0.15">
      <c r="A445" s="92"/>
      <c r="B445" s="92"/>
      <c r="C445" s="92"/>
      <c r="D445" s="92"/>
      <c r="E445" s="92"/>
      <c r="F445" s="92"/>
      <c r="G445" s="92"/>
      <c r="H445" s="92"/>
      <c r="I445" s="92"/>
      <c r="J445" s="92"/>
      <c r="K445" s="92"/>
      <c r="L445" s="92"/>
      <c r="M445" s="92"/>
      <c r="N445" s="92"/>
      <c r="O445" s="92"/>
      <c r="P445" s="92"/>
      <c r="Q445" s="92"/>
      <c r="R445" s="92"/>
      <c r="S445" s="92"/>
      <c r="T445" s="92"/>
      <c r="U445" s="92"/>
      <c r="V445" s="92"/>
      <c r="W445" s="92"/>
      <c r="X445" s="92"/>
      <c r="Y445" s="92"/>
      <c r="Z445" s="92"/>
    </row>
    <row r="446" spans="1:26" x14ac:dyDescent="0.15">
      <c r="A446" s="92"/>
      <c r="B446" s="92"/>
      <c r="C446" s="92"/>
      <c r="D446" s="92"/>
      <c r="E446" s="92"/>
      <c r="F446" s="92"/>
      <c r="G446" s="92"/>
      <c r="H446" s="92"/>
      <c r="I446" s="92"/>
      <c r="J446" s="92"/>
      <c r="K446" s="92"/>
      <c r="L446" s="92"/>
      <c r="M446" s="92"/>
      <c r="N446" s="92"/>
      <c r="O446" s="92"/>
      <c r="P446" s="92"/>
      <c r="Q446" s="92"/>
      <c r="R446" s="92"/>
      <c r="S446" s="92"/>
      <c r="T446" s="92"/>
      <c r="U446" s="92"/>
      <c r="V446" s="92"/>
      <c r="W446" s="92"/>
      <c r="X446" s="92"/>
      <c r="Y446" s="92"/>
      <c r="Z446" s="92"/>
    </row>
    <row r="447" spans="1:26" x14ac:dyDescent="0.15">
      <c r="A447" s="92"/>
      <c r="B447" s="92"/>
      <c r="C447" s="92"/>
      <c r="D447" s="92"/>
      <c r="E447" s="92"/>
      <c r="F447" s="92"/>
      <c r="G447" s="92"/>
      <c r="H447" s="92"/>
      <c r="I447" s="92"/>
      <c r="J447" s="92"/>
      <c r="K447" s="92"/>
      <c r="L447" s="92"/>
      <c r="M447" s="92"/>
      <c r="N447" s="92"/>
      <c r="O447" s="92"/>
      <c r="P447" s="92"/>
      <c r="Q447" s="92"/>
      <c r="R447" s="92"/>
      <c r="S447" s="92"/>
      <c r="T447" s="92"/>
      <c r="U447" s="92"/>
      <c r="V447" s="92"/>
      <c r="W447" s="92"/>
      <c r="X447" s="92"/>
      <c r="Y447" s="92"/>
      <c r="Z447" s="92"/>
    </row>
    <row r="448" spans="1:26" x14ac:dyDescent="0.15">
      <c r="A448" s="92"/>
      <c r="B448" s="92"/>
      <c r="C448" s="92"/>
      <c r="D448" s="92"/>
      <c r="E448" s="92"/>
      <c r="F448" s="92"/>
      <c r="G448" s="92"/>
      <c r="H448" s="92"/>
      <c r="I448" s="92"/>
      <c r="J448" s="92"/>
      <c r="K448" s="92"/>
      <c r="L448" s="92"/>
      <c r="M448" s="92"/>
      <c r="N448" s="92"/>
      <c r="O448" s="92"/>
      <c r="P448" s="92"/>
      <c r="Q448" s="92"/>
      <c r="R448" s="92"/>
      <c r="S448" s="92"/>
      <c r="T448" s="92"/>
      <c r="U448" s="92"/>
      <c r="V448" s="92"/>
      <c r="W448" s="92"/>
      <c r="X448" s="92"/>
      <c r="Y448" s="92"/>
      <c r="Z448" s="92"/>
    </row>
    <row r="449" spans="1:26" x14ac:dyDescent="0.15">
      <c r="A449" s="92"/>
      <c r="B449" s="92"/>
      <c r="C449" s="92"/>
      <c r="D449" s="92"/>
      <c r="E449" s="92"/>
      <c r="F449" s="92"/>
      <c r="G449" s="92"/>
      <c r="H449" s="92"/>
      <c r="I449" s="92"/>
      <c r="J449" s="92"/>
      <c r="K449" s="92"/>
      <c r="L449" s="92"/>
      <c r="M449" s="92"/>
      <c r="N449" s="92"/>
      <c r="O449" s="92"/>
      <c r="P449" s="92"/>
      <c r="Q449" s="92"/>
      <c r="R449" s="92"/>
      <c r="S449" s="92"/>
      <c r="T449" s="92"/>
      <c r="U449" s="92"/>
      <c r="V449" s="92"/>
      <c r="W449" s="92"/>
      <c r="X449" s="92"/>
      <c r="Y449" s="92"/>
      <c r="Z449" s="92"/>
    </row>
    <row r="450" spans="1:26" x14ac:dyDescent="0.15">
      <c r="A450" s="92"/>
      <c r="B450" s="92"/>
      <c r="C450" s="92"/>
      <c r="D450" s="92"/>
      <c r="E450" s="92"/>
      <c r="F450" s="92"/>
      <c r="G450" s="92"/>
      <c r="H450" s="92"/>
      <c r="I450" s="92"/>
      <c r="J450" s="92"/>
      <c r="K450" s="92"/>
      <c r="L450" s="92"/>
      <c r="M450" s="92"/>
      <c r="N450" s="92"/>
      <c r="O450" s="92"/>
      <c r="P450" s="92"/>
      <c r="Q450" s="92"/>
      <c r="R450" s="92"/>
      <c r="S450" s="92"/>
      <c r="T450" s="92"/>
      <c r="U450" s="92"/>
      <c r="V450" s="92"/>
      <c r="W450" s="92"/>
      <c r="X450" s="92"/>
      <c r="Y450" s="92"/>
      <c r="Z450" s="92"/>
    </row>
    <row r="451" spans="1:26" x14ac:dyDescent="0.15">
      <c r="A451" s="92"/>
      <c r="B451" s="92"/>
      <c r="C451" s="92"/>
      <c r="D451" s="92"/>
      <c r="E451" s="92"/>
      <c r="F451" s="92"/>
      <c r="G451" s="92"/>
      <c r="H451" s="92"/>
      <c r="I451" s="92"/>
      <c r="J451" s="92"/>
      <c r="K451" s="92"/>
      <c r="L451" s="92"/>
      <c r="M451" s="92"/>
      <c r="N451" s="92"/>
      <c r="O451" s="92"/>
      <c r="P451" s="92"/>
      <c r="Q451" s="92"/>
      <c r="R451" s="92"/>
      <c r="S451" s="92"/>
      <c r="T451" s="92"/>
      <c r="U451" s="92"/>
      <c r="V451" s="92"/>
      <c r="W451" s="92"/>
      <c r="X451" s="92"/>
      <c r="Y451" s="92"/>
      <c r="Z451" s="92"/>
    </row>
    <row r="452" spans="1:26" x14ac:dyDescent="0.15">
      <c r="A452" s="92"/>
      <c r="B452" s="92"/>
      <c r="C452" s="92"/>
      <c r="D452" s="92"/>
      <c r="E452" s="92"/>
      <c r="F452" s="92"/>
      <c r="G452" s="92"/>
      <c r="H452" s="92"/>
      <c r="I452" s="92"/>
      <c r="J452" s="92"/>
      <c r="K452" s="92"/>
      <c r="L452" s="92"/>
      <c r="M452" s="92"/>
      <c r="N452" s="92"/>
      <c r="O452" s="92"/>
      <c r="P452" s="92"/>
      <c r="Q452" s="92"/>
      <c r="R452" s="92"/>
      <c r="S452" s="92"/>
      <c r="T452" s="92"/>
      <c r="U452" s="92"/>
      <c r="V452" s="92"/>
      <c r="W452" s="92"/>
      <c r="X452" s="92"/>
      <c r="Y452" s="92"/>
      <c r="Z452" s="92"/>
    </row>
    <row r="453" spans="1:26" x14ac:dyDescent="0.15">
      <c r="A453" s="92"/>
      <c r="B453" s="92"/>
      <c r="C453" s="92"/>
      <c r="D453" s="92"/>
      <c r="E453" s="92"/>
      <c r="F453" s="92"/>
      <c r="G453" s="92"/>
      <c r="H453" s="92"/>
      <c r="I453" s="92"/>
      <c r="J453" s="92"/>
      <c r="K453" s="92"/>
      <c r="L453" s="92"/>
      <c r="M453" s="92"/>
      <c r="N453" s="92"/>
      <c r="O453" s="92"/>
      <c r="P453" s="92"/>
      <c r="Q453" s="92"/>
      <c r="R453" s="92"/>
      <c r="S453" s="92"/>
      <c r="T453" s="92"/>
      <c r="U453" s="92"/>
      <c r="V453" s="92"/>
      <c r="W453" s="92"/>
      <c r="X453" s="92"/>
      <c r="Y453" s="92"/>
      <c r="Z453" s="92"/>
    </row>
    <row r="454" spans="1:26" x14ac:dyDescent="0.15">
      <c r="A454" s="92"/>
      <c r="B454" s="92"/>
      <c r="C454" s="92"/>
      <c r="D454" s="92"/>
      <c r="E454" s="92"/>
      <c r="F454" s="92"/>
      <c r="G454" s="92"/>
      <c r="H454" s="92"/>
      <c r="I454" s="92"/>
      <c r="J454" s="92"/>
      <c r="K454" s="92"/>
      <c r="L454" s="92"/>
      <c r="M454" s="92"/>
      <c r="N454" s="92"/>
      <c r="O454" s="92"/>
      <c r="P454" s="92"/>
      <c r="Q454" s="92"/>
      <c r="R454" s="92"/>
      <c r="S454" s="92"/>
      <c r="T454" s="92"/>
      <c r="U454" s="92"/>
      <c r="V454" s="92"/>
      <c r="W454" s="92"/>
      <c r="X454" s="92"/>
      <c r="Y454" s="92"/>
      <c r="Z454" s="92"/>
    </row>
    <row r="455" spans="1:26" x14ac:dyDescent="0.15">
      <c r="A455" s="92"/>
      <c r="B455" s="92"/>
      <c r="C455" s="92"/>
      <c r="D455" s="92"/>
      <c r="E455" s="92"/>
      <c r="F455" s="92"/>
      <c r="G455" s="92"/>
      <c r="H455" s="92"/>
      <c r="I455" s="92"/>
      <c r="J455" s="92"/>
      <c r="K455" s="92"/>
      <c r="L455" s="92"/>
      <c r="M455" s="92"/>
      <c r="N455" s="92"/>
      <c r="O455" s="92"/>
      <c r="P455" s="92"/>
      <c r="Q455" s="92"/>
      <c r="R455" s="92"/>
      <c r="S455" s="92"/>
      <c r="T455" s="92"/>
      <c r="U455" s="92"/>
      <c r="V455" s="92"/>
      <c r="W455" s="92"/>
      <c r="X455" s="92"/>
      <c r="Y455" s="92"/>
      <c r="Z455" s="92"/>
    </row>
    <row r="456" spans="1:26" x14ac:dyDescent="0.15">
      <c r="A456" s="92"/>
      <c r="B456" s="92"/>
      <c r="C456" s="92"/>
      <c r="D456" s="92"/>
      <c r="E456" s="92"/>
      <c r="F456" s="92"/>
      <c r="G456" s="92"/>
      <c r="H456" s="92"/>
      <c r="I456" s="92"/>
      <c r="J456" s="92"/>
      <c r="K456" s="92"/>
      <c r="L456" s="92"/>
      <c r="M456" s="92"/>
      <c r="N456" s="92"/>
      <c r="O456" s="92"/>
      <c r="P456" s="92"/>
      <c r="Q456" s="92"/>
      <c r="R456" s="92"/>
      <c r="S456" s="92"/>
      <c r="T456" s="92"/>
      <c r="U456" s="92"/>
      <c r="V456" s="92"/>
      <c r="W456" s="92"/>
      <c r="X456" s="92"/>
      <c r="Y456" s="92"/>
      <c r="Z456" s="92"/>
    </row>
    <row r="457" spans="1:26" x14ac:dyDescent="0.15">
      <c r="A457" s="92"/>
      <c r="B457" s="92"/>
      <c r="C457" s="92"/>
      <c r="D457" s="92"/>
      <c r="E457" s="92"/>
      <c r="F457" s="92"/>
      <c r="G457" s="92"/>
      <c r="H457" s="92"/>
      <c r="I457" s="92"/>
      <c r="J457" s="92"/>
      <c r="K457" s="92"/>
      <c r="L457" s="92"/>
      <c r="M457" s="92"/>
      <c r="N457" s="92"/>
      <c r="O457" s="92"/>
      <c r="P457" s="92"/>
      <c r="Q457" s="92"/>
      <c r="R457" s="92"/>
      <c r="S457" s="92"/>
      <c r="T457" s="92"/>
      <c r="U457" s="92"/>
      <c r="V457" s="92"/>
      <c r="W457" s="92"/>
      <c r="X457" s="92"/>
      <c r="Y457" s="92"/>
      <c r="Z457" s="92"/>
    </row>
    <row r="458" spans="1:26" x14ac:dyDescent="0.15">
      <c r="A458" s="92"/>
      <c r="B458" s="92"/>
      <c r="C458" s="92"/>
      <c r="D458" s="92"/>
      <c r="E458" s="92"/>
      <c r="F458" s="92"/>
      <c r="G458" s="92"/>
      <c r="H458" s="92"/>
      <c r="I458" s="92"/>
      <c r="J458" s="92"/>
      <c r="K458" s="92"/>
      <c r="L458" s="92"/>
      <c r="M458" s="92"/>
      <c r="N458" s="92"/>
      <c r="O458" s="92"/>
      <c r="P458" s="92"/>
      <c r="Q458" s="92"/>
      <c r="R458" s="92"/>
      <c r="S458" s="92"/>
      <c r="T458" s="92"/>
      <c r="U458" s="92"/>
      <c r="V458" s="92"/>
      <c r="W458" s="92"/>
      <c r="X458" s="92"/>
      <c r="Y458" s="92"/>
      <c r="Z458" s="92"/>
    </row>
    <row r="459" spans="1:26" x14ac:dyDescent="0.15">
      <c r="A459" s="92"/>
      <c r="B459" s="92"/>
      <c r="C459" s="92"/>
      <c r="D459" s="92"/>
      <c r="E459" s="92"/>
      <c r="F459" s="92"/>
      <c r="G459" s="92"/>
      <c r="H459" s="92"/>
      <c r="I459" s="92"/>
      <c r="J459" s="92"/>
      <c r="K459" s="92"/>
      <c r="L459" s="92"/>
      <c r="M459" s="92"/>
      <c r="N459" s="92"/>
      <c r="O459" s="92"/>
      <c r="P459" s="92"/>
      <c r="Q459" s="92"/>
      <c r="R459" s="92"/>
      <c r="S459" s="92"/>
      <c r="T459" s="92"/>
      <c r="U459" s="92"/>
      <c r="V459" s="92"/>
      <c r="W459" s="92"/>
      <c r="X459" s="92"/>
      <c r="Y459" s="92"/>
      <c r="Z459" s="92"/>
    </row>
    <row r="460" spans="1:26" x14ac:dyDescent="0.15">
      <c r="A460" s="92"/>
      <c r="B460" s="92"/>
      <c r="C460" s="92"/>
      <c r="D460" s="92"/>
      <c r="E460" s="92"/>
      <c r="F460" s="92"/>
      <c r="G460" s="92"/>
      <c r="H460" s="92"/>
      <c r="I460" s="92"/>
      <c r="J460" s="92"/>
      <c r="K460" s="92"/>
      <c r="L460" s="92"/>
      <c r="M460" s="92"/>
      <c r="N460" s="92"/>
      <c r="O460" s="92"/>
      <c r="P460" s="92"/>
      <c r="Q460" s="92"/>
      <c r="R460" s="92"/>
      <c r="S460" s="92"/>
      <c r="T460" s="92"/>
      <c r="U460" s="92"/>
      <c r="V460" s="92"/>
      <c r="W460" s="92"/>
      <c r="X460" s="92"/>
      <c r="Y460" s="92"/>
      <c r="Z460" s="92"/>
    </row>
    <row r="461" spans="1:26" x14ac:dyDescent="0.15">
      <c r="A461" s="92"/>
      <c r="B461" s="92"/>
      <c r="C461" s="92"/>
      <c r="D461" s="92"/>
      <c r="E461" s="92"/>
      <c r="F461" s="92"/>
      <c r="G461" s="92"/>
      <c r="H461" s="92"/>
      <c r="I461" s="92"/>
      <c r="J461" s="92"/>
      <c r="K461" s="92"/>
      <c r="L461" s="92"/>
      <c r="M461" s="92"/>
      <c r="N461" s="92"/>
      <c r="O461" s="92"/>
      <c r="P461" s="92"/>
      <c r="Q461" s="92"/>
      <c r="R461" s="92"/>
      <c r="S461" s="92"/>
      <c r="T461" s="92"/>
      <c r="U461" s="92"/>
      <c r="V461" s="92"/>
      <c r="W461" s="92"/>
      <c r="X461" s="92"/>
      <c r="Y461" s="92"/>
      <c r="Z461" s="92"/>
    </row>
    <row r="462" spans="1:26" x14ac:dyDescent="0.15">
      <c r="A462" s="92"/>
      <c r="B462" s="92"/>
      <c r="C462" s="92"/>
      <c r="D462" s="92"/>
      <c r="E462" s="92"/>
      <c r="F462" s="92"/>
      <c r="G462" s="92"/>
      <c r="H462" s="92"/>
      <c r="I462" s="92"/>
      <c r="J462" s="92"/>
      <c r="K462" s="92"/>
      <c r="L462" s="92"/>
      <c r="M462" s="92"/>
      <c r="N462" s="92"/>
      <c r="O462" s="92"/>
      <c r="P462" s="92"/>
      <c r="Q462" s="92"/>
      <c r="R462" s="92"/>
      <c r="S462" s="92"/>
      <c r="T462" s="92"/>
      <c r="U462" s="92"/>
      <c r="V462" s="92"/>
      <c r="W462" s="92"/>
      <c r="X462" s="92"/>
      <c r="Y462" s="92"/>
      <c r="Z462" s="92"/>
    </row>
    <row r="463" spans="1:26" x14ac:dyDescent="0.15">
      <c r="A463" s="92"/>
      <c r="B463" s="92"/>
      <c r="C463" s="92"/>
      <c r="D463" s="92"/>
      <c r="E463" s="92"/>
      <c r="F463" s="92"/>
      <c r="G463" s="92"/>
      <c r="H463" s="92"/>
      <c r="I463" s="92"/>
      <c r="J463" s="92"/>
      <c r="K463" s="92"/>
      <c r="L463" s="92"/>
      <c r="M463" s="92"/>
      <c r="N463" s="92"/>
      <c r="O463" s="92"/>
      <c r="P463" s="92"/>
      <c r="Q463" s="92"/>
      <c r="R463" s="92"/>
      <c r="S463" s="92"/>
      <c r="T463" s="92"/>
      <c r="U463" s="92"/>
      <c r="V463" s="92"/>
      <c r="W463" s="92"/>
      <c r="X463" s="92"/>
      <c r="Y463" s="92"/>
      <c r="Z463" s="92"/>
    </row>
    <row r="464" spans="1:26" x14ac:dyDescent="0.15">
      <c r="A464" s="92"/>
      <c r="B464" s="92"/>
      <c r="C464" s="92"/>
      <c r="D464" s="92"/>
      <c r="E464" s="92"/>
      <c r="F464" s="92"/>
      <c r="G464" s="92"/>
      <c r="H464" s="92"/>
      <c r="I464" s="92"/>
      <c r="J464" s="92"/>
      <c r="K464" s="92"/>
      <c r="L464" s="92"/>
      <c r="M464" s="92"/>
      <c r="N464" s="92"/>
      <c r="O464" s="92"/>
      <c r="P464" s="92"/>
      <c r="Q464" s="92"/>
      <c r="R464" s="92"/>
      <c r="S464" s="92"/>
      <c r="T464" s="92"/>
      <c r="U464" s="92"/>
      <c r="V464" s="92"/>
      <c r="W464" s="92"/>
      <c r="X464" s="92"/>
      <c r="Y464" s="92"/>
      <c r="Z464" s="92"/>
    </row>
    <row r="465" spans="1:26" x14ac:dyDescent="0.15">
      <c r="A465" s="92"/>
      <c r="B465" s="92"/>
      <c r="C465" s="92"/>
      <c r="D465" s="92"/>
      <c r="E465" s="92"/>
      <c r="F465" s="92"/>
      <c r="G465" s="92"/>
      <c r="H465" s="92"/>
      <c r="I465" s="92"/>
      <c r="J465" s="92"/>
      <c r="K465" s="92"/>
      <c r="L465" s="92"/>
      <c r="M465" s="92"/>
      <c r="N465" s="92"/>
      <c r="O465" s="92"/>
      <c r="P465" s="92"/>
      <c r="Q465" s="92"/>
      <c r="R465" s="92"/>
      <c r="S465" s="92"/>
      <c r="T465" s="92"/>
      <c r="U465" s="92"/>
      <c r="V465" s="92"/>
      <c r="W465" s="92"/>
      <c r="X465" s="92"/>
      <c r="Y465" s="92"/>
      <c r="Z465" s="92"/>
    </row>
    <row r="466" spans="1:26" x14ac:dyDescent="0.15">
      <c r="A466" s="92"/>
      <c r="B466" s="92"/>
      <c r="C466" s="92"/>
      <c r="D466" s="92"/>
      <c r="E466" s="92"/>
      <c r="F466" s="92"/>
      <c r="G466" s="92"/>
      <c r="H466" s="92"/>
      <c r="I466" s="92"/>
      <c r="J466" s="92"/>
      <c r="K466" s="92"/>
      <c r="L466" s="92"/>
      <c r="M466" s="92"/>
      <c r="N466" s="92"/>
      <c r="O466" s="92"/>
      <c r="P466" s="92"/>
      <c r="Q466" s="92"/>
      <c r="R466" s="92"/>
      <c r="S466" s="92"/>
      <c r="T466" s="92"/>
      <c r="U466" s="92"/>
      <c r="V466" s="92"/>
      <c r="W466" s="92"/>
      <c r="X466" s="92"/>
      <c r="Y466" s="92"/>
      <c r="Z466" s="92"/>
    </row>
    <row r="467" spans="1:26" x14ac:dyDescent="0.15">
      <c r="A467" s="92"/>
      <c r="B467" s="92"/>
      <c r="C467" s="92"/>
      <c r="D467" s="92"/>
      <c r="E467" s="92"/>
      <c r="F467" s="92"/>
      <c r="G467" s="92"/>
      <c r="H467" s="92"/>
      <c r="I467" s="92"/>
      <c r="J467" s="92"/>
      <c r="K467" s="92"/>
      <c r="L467" s="92"/>
      <c r="M467" s="92"/>
      <c r="N467" s="92"/>
      <c r="O467" s="92"/>
      <c r="P467" s="92"/>
      <c r="Q467" s="92"/>
      <c r="R467" s="92"/>
      <c r="S467" s="92"/>
      <c r="T467" s="92"/>
      <c r="U467" s="92"/>
      <c r="V467" s="92"/>
      <c r="W467" s="92"/>
      <c r="X467" s="92"/>
      <c r="Y467" s="92"/>
      <c r="Z467" s="92"/>
    </row>
    <row r="468" spans="1:26" x14ac:dyDescent="0.15">
      <c r="A468" s="92"/>
      <c r="B468" s="92"/>
      <c r="C468" s="92"/>
      <c r="D468" s="92"/>
      <c r="E468" s="92"/>
      <c r="F468" s="92"/>
      <c r="G468" s="92"/>
      <c r="H468" s="92"/>
      <c r="I468" s="92"/>
      <c r="J468" s="92"/>
      <c r="K468" s="92"/>
      <c r="L468" s="92"/>
      <c r="M468" s="92"/>
      <c r="N468" s="92"/>
      <c r="O468" s="92"/>
      <c r="P468" s="92"/>
      <c r="Q468" s="92"/>
      <c r="R468" s="92"/>
      <c r="S468" s="92"/>
      <c r="T468" s="92"/>
      <c r="U468" s="92"/>
      <c r="V468" s="92"/>
      <c r="W468" s="92"/>
      <c r="X468" s="92"/>
      <c r="Y468" s="92"/>
      <c r="Z468" s="92"/>
    </row>
    <row r="469" spans="1:26" x14ac:dyDescent="0.15">
      <c r="A469" s="92"/>
      <c r="B469" s="92"/>
      <c r="C469" s="92"/>
      <c r="D469" s="92"/>
      <c r="E469" s="92"/>
      <c r="F469" s="92"/>
      <c r="G469" s="92"/>
      <c r="H469" s="92"/>
      <c r="I469" s="92"/>
      <c r="J469" s="92"/>
      <c r="K469" s="92"/>
      <c r="L469" s="92"/>
      <c r="M469" s="92"/>
      <c r="N469" s="92"/>
      <c r="O469" s="92"/>
      <c r="P469" s="92"/>
      <c r="Q469" s="92"/>
      <c r="R469" s="92"/>
      <c r="S469" s="92"/>
      <c r="T469" s="92"/>
      <c r="U469" s="92"/>
      <c r="V469" s="92"/>
      <c r="W469" s="92"/>
      <c r="X469" s="92"/>
      <c r="Y469" s="92"/>
      <c r="Z469" s="92"/>
    </row>
    <row r="470" spans="1:26" x14ac:dyDescent="0.15">
      <c r="A470" s="92"/>
      <c r="B470" s="92"/>
      <c r="C470" s="92"/>
      <c r="D470" s="92"/>
      <c r="E470" s="92"/>
      <c r="F470" s="92"/>
      <c r="G470" s="92"/>
      <c r="H470" s="92"/>
      <c r="I470" s="92"/>
      <c r="J470" s="92"/>
      <c r="K470" s="92"/>
      <c r="L470" s="92"/>
      <c r="M470" s="92"/>
      <c r="N470" s="92"/>
      <c r="O470" s="92"/>
      <c r="P470" s="92"/>
      <c r="Q470" s="92"/>
      <c r="R470" s="92"/>
      <c r="S470" s="92"/>
      <c r="T470" s="92"/>
      <c r="U470" s="92"/>
      <c r="V470" s="92"/>
      <c r="W470" s="92"/>
      <c r="X470" s="92"/>
      <c r="Y470" s="92"/>
      <c r="Z470" s="92"/>
    </row>
    <row r="471" spans="1:26" x14ac:dyDescent="0.15">
      <c r="A471" s="92"/>
      <c r="B471" s="92"/>
      <c r="C471" s="92"/>
      <c r="D471" s="92"/>
      <c r="E471" s="92"/>
      <c r="F471" s="92"/>
      <c r="G471" s="92"/>
      <c r="H471" s="92"/>
      <c r="I471" s="92"/>
      <c r="J471" s="92"/>
      <c r="K471" s="92"/>
      <c r="L471" s="92"/>
      <c r="M471" s="92"/>
      <c r="N471" s="92"/>
      <c r="O471" s="92"/>
      <c r="P471" s="92"/>
      <c r="Q471" s="92"/>
      <c r="R471" s="92"/>
      <c r="S471" s="92"/>
      <c r="T471" s="92"/>
      <c r="U471" s="92"/>
      <c r="V471" s="92"/>
      <c r="W471" s="92"/>
      <c r="X471" s="92"/>
      <c r="Y471" s="92"/>
      <c r="Z471" s="92"/>
    </row>
    <row r="472" spans="1:26" x14ac:dyDescent="0.15">
      <c r="A472" s="92"/>
      <c r="B472" s="92"/>
      <c r="C472" s="92"/>
      <c r="D472" s="92"/>
      <c r="E472" s="92"/>
      <c r="F472" s="92"/>
      <c r="G472" s="92"/>
      <c r="H472" s="92"/>
      <c r="I472" s="92"/>
      <c r="J472" s="92"/>
      <c r="K472" s="92"/>
      <c r="L472" s="92"/>
      <c r="M472" s="92"/>
      <c r="N472" s="92"/>
      <c r="O472" s="92"/>
      <c r="P472" s="92"/>
      <c r="Q472" s="92"/>
      <c r="R472" s="92"/>
      <c r="S472" s="92"/>
      <c r="T472" s="92"/>
      <c r="U472" s="92"/>
      <c r="V472" s="92"/>
      <c r="W472" s="92"/>
      <c r="X472" s="92"/>
      <c r="Y472" s="92"/>
      <c r="Z472" s="92"/>
    </row>
    <row r="473" spans="1:26" x14ac:dyDescent="0.15">
      <c r="A473" s="92"/>
      <c r="B473" s="92"/>
      <c r="C473" s="92"/>
      <c r="D473" s="92"/>
      <c r="E473" s="92"/>
      <c r="F473" s="92"/>
      <c r="G473" s="92"/>
      <c r="H473" s="92"/>
      <c r="I473" s="92"/>
      <c r="J473" s="92"/>
      <c r="K473" s="92"/>
      <c r="L473" s="92"/>
      <c r="M473" s="92"/>
      <c r="N473" s="92"/>
      <c r="O473" s="92"/>
      <c r="P473" s="92"/>
      <c r="Q473" s="92"/>
      <c r="R473" s="92"/>
      <c r="S473" s="92"/>
      <c r="T473" s="92"/>
      <c r="U473" s="92"/>
      <c r="V473" s="92"/>
      <c r="W473" s="92"/>
      <c r="X473" s="92"/>
      <c r="Y473" s="92"/>
      <c r="Z473" s="92"/>
    </row>
    <row r="474" spans="1:26" x14ac:dyDescent="0.15">
      <c r="A474" s="92"/>
      <c r="B474" s="92"/>
      <c r="C474" s="92"/>
      <c r="D474" s="92"/>
      <c r="E474" s="92"/>
      <c r="F474" s="92"/>
      <c r="G474" s="92"/>
      <c r="H474" s="92"/>
      <c r="I474" s="92"/>
      <c r="J474" s="92"/>
      <c r="K474" s="92"/>
      <c r="L474" s="92"/>
      <c r="M474" s="92"/>
      <c r="N474" s="92"/>
      <c r="O474" s="92"/>
      <c r="P474" s="92"/>
      <c r="Q474" s="92"/>
      <c r="R474" s="92"/>
      <c r="S474" s="92"/>
      <c r="T474" s="92"/>
      <c r="U474" s="92"/>
      <c r="V474" s="92"/>
      <c r="W474" s="92"/>
      <c r="X474" s="92"/>
      <c r="Y474" s="92"/>
      <c r="Z474" s="92"/>
    </row>
    <row r="475" spans="1:26" x14ac:dyDescent="0.15">
      <c r="A475" s="92"/>
      <c r="B475" s="92"/>
      <c r="C475" s="92"/>
      <c r="D475" s="92"/>
      <c r="E475" s="92"/>
      <c r="F475" s="92"/>
      <c r="G475" s="92"/>
      <c r="H475" s="92"/>
      <c r="I475" s="92"/>
      <c r="J475" s="92"/>
      <c r="K475" s="92"/>
      <c r="L475" s="92"/>
      <c r="M475" s="92"/>
      <c r="N475" s="92"/>
      <c r="O475" s="92"/>
      <c r="P475" s="92"/>
      <c r="Q475" s="92"/>
      <c r="R475" s="92"/>
      <c r="S475" s="92"/>
      <c r="T475" s="92"/>
      <c r="U475" s="92"/>
      <c r="V475" s="92"/>
      <c r="W475" s="92"/>
      <c r="X475" s="92"/>
      <c r="Y475" s="92"/>
      <c r="Z475" s="92"/>
    </row>
    <row r="476" spans="1:26" x14ac:dyDescent="0.15">
      <c r="A476" s="92"/>
      <c r="B476" s="92"/>
      <c r="C476" s="92"/>
      <c r="D476" s="92"/>
      <c r="E476" s="92"/>
      <c r="F476" s="92"/>
      <c r="G476" s="92"/>
      <c r="H476" s="92"/>
      <c r="I476" s="92"/>
      <c r="J476" s="92"/>
      <c r="K476" s="92"/>
      <c r="L476" s="92"/>
      <c r="M476" s="92"/>
      <c r="N476" s="92"/>
      <c r="O476" s="92"/>
      <c r="P476" s="92"/>
      <c r="Q476" s="92"/>
      <c r="R476" s="92"/>
      <c r="S476" s="92"/>
      <c r="T476" s="92"/>
      <c r="U476" s="92"/>
      <c r="V476" s="92"/>
      <c r="W476" s="92"/>
      <c r="X476" s="92"/>
      <c r="Y476" s="92"/>
      <c r="Z476" s="92"/>
    </row>
    <row r="477" spans="1:26" x14ac:dyDescent="0.15">
      <c r="A477" s="92"/>
      <c r="B477" s="92"/>
      <c r="C477" s="92"/>
      <c r="D477" s="92"/>
      <c r="E477" s="92"/>
      <c r="F477" s="92"/>
      <c r="G477" s="92"/>
      <c r="H477" s="92"/>
      <c r="I477" s="92"/>
      <c r="J477" s="92"/>
      <c r="K477" s="92"/>
      <c r="L477" s="92"/>
      <c r="M477" s="92"/>
      <c r="N477" s="92"/>
      <c r="O477" s="92"/>
      <c r="P477" s="92"/>
      <c r="Q477" s="92"/>
      <c r="R477" s="92"/>
      <c r="S477" s="92"/>
      <c r="T477" s="92"/>
      <c r="U477" s="92"/>
      <c r="V477" s="92"/>
      <c r="W477" s="92"/>
      <c r="X477" s="92"/>
      <c r="Y477" s="92"/>
      <c r="Z477" s="92"/>
    </row>
    <row r="478" spans="1:26" x14ac:dyDescent="0.15">
      <c r="A478" s="92"/>
      <c r="B478" s="92"/>
      <c r="C478" s="92"/>
      <c r="D478" s="92"/>
      <c r="E478" s="92"/>
      <c r="F478" s="92"/>
      <c r="G478" s="92"/>
      <c r="H478" s="92"/>
      <c r="I478" s="92"/>
      <c r="J478" s="92"/>
      <c r="K478" s="92"/>
      <c r="L478" s="92"/>
      <c r="M478" s="92"/>
      <c r="N478" s="92"/>
      <c r="O478" s="92"/>
      <c r="P478" s="92"/>
      <c r="Q478" s="92"/>
      <c r="R478" s="92"/>
      <c r="S478" s="92"/>
      <c r="T478" s="92"/>
      <c r="U478" s="92"/>
      <c r="V478" s="92"/>
      <c r="W478" s="92"/>
      <c r="X478" s="92"/>
      <c r="Y478" s="92"/>
      <c r="Z478" s="92"/>
    </row>
    <row r="479" spans="1:26" x14ac:dyDescent="0.15">
      <c r="A479" s="92"/>
      <c r="B479" s="92"/>
      <c r="C479" s="92"/>
      <c r="D479" s="92"/>
      <c r="E479" s="92"/>
      <c r="F479" s="92"/>
      <c r="G479" s="92"/>
      <c r="H479" s="92"/>
      <c r="I479" s="92"/>
      <c r="J479" s="92"/>
      <c r="K479" s="92"/>
      <c r="L479" s="92"/>
      <c r="M479" s="92"/>
      <c r="N479" s="92"/>
      <c r="O479" s="92"/>
      <c r="P479" s="92"/>
      <c r="Q479" s="92"/>
      <c r="R479" s="92"/>
      <c r="S479" s="92"/>
      <c r="T479" s="92"/>
      <c r="U479" s="92"/>
      <c r="V479" s="92"/>
      <c r="W479" s="92"/>
      <c r="X479" s="92"/>
      <c r="Y479" s="92"/>
      <c r="Z479" s="92"/>
    </row>
    <row r="480" spans="1:26" x14ac:dyDescent="0.15">
      <c r="A480" s="92"/>
      <c r="B480" s="92"/>
      <c r="C480" s="92"/>
      <c r="D480" s="92"/>
      <c r="E480" s="92"/>
      <c r="F480" s="92"/>
      <c r="G480" s="92"/>
      <c r="H480" s="92"/>
      <c r="I480" s="92"/>
      <c r="J480" s="92"/>
      <c r="K480" s="92"/>
      <c r="L480" s="92"/>
      <c r="M480" s="92"/>
      <c r="N480" s="92"/>
      <c r="O480" s="92"/>
      <c r="P480" s="92"/>
      <c r="Q480" s="92"/>
      <c r="R480" s="92"/>
      <c r="S480" s="92"/>
      <c r="T480" s="92"/>
      <c r="U480" s="92"/>
      <c r="V480" s="92"/>
      <c r="W480" s="92"/>
      <c r="X480" s="92"/>
      <c r="Y480" s="92"/>
      <c r="Z480" s="92"/>
    </row>
    <row r="481" spans="1:26" x14ac:dyDescent="0.15">
      <c r="A481" s="92"/>
      <c r="B481" s="92"/>
      <c r="C481" s="92"/>
      <c r="D481" s="92"/>
      <c r="E481" s="92"/>
      <c r="F481" s="92"/>
      <c r="G481" s="92"/>
      <c r="H481" s="92"/>
      <c r="I481" s="92"/>
      <c r="J481" s="92"/>
      <c r="K481" s="92"/>
      <c r="L481" s="92"/>
      <c r="M481" s="92"/>
      <c r="N481" s="92"/>
      <c r="O481" s="92"/>
      <c r="P481" s="92"/>
      <c r="Q481" s="92"/>
      <c r="R481" s="92"/>
      <c r="S481" s="92"/>
      <c r="T481" s="92"/>
      <c r="U481" s="92"/>
      <c r="V481" s="92"/>
      <c r="W481" s="92"/>
      <c r="X481" s="92"/>
      <c r="Y481" s="92"/>
      <c r="Z481" s="92"/>
    </row>
    <row r="482" spans="1:26" x14ac:dyDescent="0.15">
      <c r="A482" s="92"/>
      <c r="B482" s="92"/>
      <c r="C482" s="92"/>
      <c r="D482" s="92"/>
      <c r="E482" s="92"/>
      <c r="F482" s="92"/>
      <c r="G482" s="92"/>
      <c r="H482" s="92"/>
      <c r="I482" s="92"/>
      <c r="J482" s="92"/>
      <c r="K482" s="92"/>
      <c r="L482" s="92"/>
      <c r="M482" s="92"/>
      <c r="N482" s="92"/>
      <c r="O482" s="92"/>
      <c r="P482" s="92"/>
      <c r="Q482" s="92"/>
      <c r="R482" s="92"/>
      <c r="S482" s="92"/>
      <c r="T482" s="92"/>
      <c r="U482" s="92"/>
      <c r="V482" s="92"/>
      <c r="W482" s="92"/>
      <c r="X482" s="92"/>
      <c r="Y482" s="92"/>
      <c r="Z482" s="92"/>
    </row>
    <row r="483" spans="1:26" x14ac:dyDescent="0.15">
      <c r="A483" s="92"/>
      <c r="B483" s="92"/>
      <c r="C483" s="92"/>
      <c r="D483" s="92"/>
      <c r="E483" s="92"/>
      <c r="F483" s="92"/>
      <c r="G483" s="92"/>
      <c r="H483" s="92"/>
      <c r="I483" s="92"/>
      <c r="J483" s="92"/>
      <c r="K483" s="92"/>
      <c r="L483" s="92"/>
      <c r="M483" s="92"/>
      <c r="N483" s="92"/>
      <c r="O483" s="92"/>
      <c r="P483" s="92"/>
      <c r="Q483" s="92"/>
      <c r="R483" s="92"/>
      <c r="S483" s="92"/>
      <c r="T483" s="92"/>
      <c r="U483" s="92"/>
      <c r="V483" s="92"/>
      <c r="W483" s="92"/>
      <c r="X483" s="92"/>
      <c r="Y483" s="92"/>
      <c r="Z483" s="92"/>
    </row>
    <row r="484" spans="1:26" x14ac:dyDescent="0.15">
      <c r="A484" s="92"/>
      <c r="B484" s="92"/>
      <c r="C484" s="92"/>
      <c r="D484" s="92"/>
      <c r="E484" s="92"/>
      <c r="F484" s="92"/>
      <c r="G484" s="92"/>
      <c r="H484" s="92"/>
      <c r="I484" s="92"/>
      <c r="J484" s="92"/>
      <c r="K484" s="92"/>
      <c r="L484" s="92"/>
      <c r="M484" s="92"/>
      <c r="N484" s="92"/>
      <c r="O484" s="92"/>
      <c r="P484" s="92"/>
      <c r="Q484" s="92"/>
      <c r="R484" s="92"/>
      <c r="S484" s="92"/>
      <c r="T484" s="92"/>
      <c r="U484" s="92"/>
      <c r="V484" s="92"/>
      <c r="W484" s="92"/>
      <c r="X484" s="92"/>
      <c r="Y484" s="92"/>
      <c r="Z484" s="92"/>
    </row>
    <row r="485" spans="1:26" x14ac:dyDescent="0.15">
      <c r="A485" s="92"/>
      <c r="B485" s="92"/>
      <c r="C485" s="92"/>
      <c r="D485" s="92"/>
      <c r="E485" s="92"/>
      <c r="F485" s="92"/>
      <c r="G485" s="92"/>
      <c r="H485" s="92"/>
      <c r="I485" s="92"/>
      <c r="J485" s="92"/>
      <c r="K485" s="92"/>
      <c r="L485" s="92"/>
      <c r="M485" s="92"/>
      <c r="N485" s="92"/>
      <c r="O485" s="92"/>
      <c r="P485" s="92"/>
      <c r="Q485" s="92"/>
      <c r="R485" s="92"/>
      <c r="S485" s="92"/>
      <c r="T485" s="92"/>
      <c r="U485" s="92"/>
      <c r="V485" s="92"/>
      <c r="W485" s="92"/>
      <c r="X485" s="92"/>
      <c r="Y485" s="92"/>
      <c r="Z485" s="92"/>
    </row>
    <row r="486" spans="1:26" x14ac:dyDescent="0.15">
      <c r="A486" s="92"/>
      <c r="B486" s="92"/>
      <c r="C486" s="92"/>
      <c r="D486" s="92"/>
      <c r="E486" s="92"/>
      <c r="F486" s="92"/>
      <c r="G486" s="92"/>
      <c r="H486" s="92"/>
      <c r="I486" s="92"/>
      <c r="J486" s="92"/>
      <c r="K486" s="92"/>
      <c r="L486" s="92"/>
      <c r="M486" s="92"/>
      <c r="N486" s="92"/>
      <c r="O486" s="92"/>
      <c r="P486" s="92"/>
      <c r="Q486" s="92"/>
      <c r="R486" s="92"/>
      <c r="S486" s="92"/>
      <c r="T486" s="92"/>
      <c r="U486" s="92"/>
      <c r="V486" s="92"/>
      <c r="W486" s="92"/>
      <c r="X486" s="92"/>
      <c r="Y486" s="92"/>
      <c r="Z486" s="92"/>
    </row>
    <row r="487" spans="1:26" x14ac:dyDescent="0.15">
      <c r="A487" s="92"/>
      <c r="B487" s="92"/>
      <c r="C487" s="92"/>
      <c r="D487" s="92"/>
      <c r="E487" s="92"/>
      <c r="F487" s="92"/>
      <c r="G487" s="92"/>
      <c r="H487" s="92"/>
      <c r="I487" s="92"/>
      <c r="J487" s="92"/>
      <c r="K487" s="92"/>
      <c r="L487" s="92"/>
      <c r="M487" s="92"/>
      <c r="N487" s="92"/>
      <c r="O487" s="92"/>
      <c r="P487" s="92"/>
      <c r="Q487" s="92"/>
      <c r="R487" s="92"/>
      <c r="S487" s="92"/>
      <c r="T487" s="92"/>
      <c r="U487" s="92"/>
      <c r="V487" s="92"/>
      <c r="W487" s="92"/>
      <c r="X487" s="92"/>
      <c r="Y487" s="92"/>
      <c r="Z487" s="92"/>
    </row>
    <row r="488" spans="1:26" x14ac:dyDescent="0.15">
      <c r="A488" s="92"/>
      <c r="B488" s="92"/>
      <c r="C488" s="92"/>
      <c r="D488" s="92"/>
      <c r="E488" s="92"/>
      <c r="F488" s="92"/>
      <c r="G488" s="92"/>
      <c r="H488" s="92"/>
      <c r="I488" s="92"/>
      <c r="J488" s="92"/>
      <c r="K488" s="92"/>
      <c r="L488" s="92"/>
      <c r="M488" s="92"/>
      <c r="N488" s="92"/>
      <c r="O488" s="92"/>
      <c r="P488" s="92"/>
      <c r="Q488" s="92"/>
      <c r="R488" s="92"/>
      <c r="S488" s="92"/>
      <c r="T488" s="92"/>
      <c r="U488" s="92"/>
      <c r="V488" s="92"/>
      <c r="W488" s="92"/>
      <c r="X488" s="92"/>
      <c r="Y488" s="92"/>
      <c r="Z488" s="92"/>
    </row>
    <row r="489" spans="1:26" x14ac:dyDescent="0.15">
      <c r="A489" s="92"/>
      <c r="B489" s="92"/>
      <c r="C489" s="92"/>
      <c r="D489" s="92"/>
      <c r="E489" s="92"/>
      <c r="F489" s="92"/>
      <c r="G489" s="92"/>
      <c r="H489" s="92"/>
      <c r="I489" s="92"/>
      <c r="J489" s="92"/>
      <c r="K489" s="92"/>
      <c r="L489" s="92"/>
      <c r="M489" s="92"/>
      <c r="N489" s="92"/>
      <c r="O489" s="92"/>
      <c r="P489" s="92"/>
      <c r="Q489" s="92"/>
      <c r="R489" s="92"/>
      <c r="S489" s="92"/>
      <c r="T489" s="92"/>
      <c r="U489" s="92"/>
      <c r="V489" s="92"/>
      <c r="W489" s="92"/>
      <c r="X489" s="92"/>
      <c r="Y489" s="92"/>
      <c r="Z489" s="92"/>
    </row>
    <row r="490" spans="1:26" x14ac:dyDescent="0.15">
      <c r="A490" s="92"/>
      <c r="B490" s="92"/>
      <c r="C490" s="92"/>
      <c r="D490" s="92"/>
      <c r="E490" s="92"/>
      <c r="F490" s="92"/>
      <c r="G490" s="92"/>
      <c r="H490" s="92"/>
      <c r="I490" s="92"/>
      <c r="J490" s="92"/>
      <c r="K490" s="92"/>
      <c r="L490" s="92"/>
      <c r="M490" s="92"/>
      <c r="N490" s="92"/>
      <c r="O490" s="92"/>
      <c r="P490" s="92"/>
      <c r="Q490" s="92"/>
      <c r="R490" s="92"/>
      <c r="S490" s="92"/>
      <c r="T490" s="92"/>
      <c r="U490" s="92"/>
      <c r="V490" s="92"/>
      <c r="W490" s="92"/>
      <c r="X490" s="92"/>
      <c r="Y490" s="92"/>
      <c r="Z490" s="92"/>
    </row>
    <row r="491" spans="1:26" x14ac:dyDescent="0.15">
      <c r="A491" s="92"/>
      <c r="B491" s="92"/>
      <c r="C491" s="92"/>
      <c r="D491" s="92"/>
      <c r="E491" s="92"/>
      <c r="F491" s="92"/>
      <c r="G491" s="92"/>
      <c r="H491" s="92"/>
      <c r="I491" s="92"/>
      <c r="J491" s="92"/>
      <c r="K491" s="92"/>
      <c r="L491" s="92"/>
      <c r="M491" s="92"/>
      <c r="N491" s="92"/>
      <c r="O491" s="92"/>
      <c r="P491" s="92"/>
      <c r="Q491" s="92"/>
      <c r="R491" s="92"/>
      <c r="S491" s="92"/>
      <c r="T491" s="92"/>
      <c r="U491" s="92"/>
      <c r="V491" s="92"/>
      <c r="W491" s="92"/>
      <c r="X491" s="92"/>
      <c r="Y491" s="92"/>
      <c r="Z491" s="92"/>
    </row>
    <row r="492" spans="1:26" x14ac:dyDescent="0.15">
      <c r="A492" s="92"/>
      <c r="B492" s="92"/>
      <c r="C492" s="92"/>
      <c r="D492" s="92"/>
      <c r="E492" s="92"/>
      <c r="F492" s="92"/>
      <c r="G492" s="92"/>
      <c r="H492" s="92"/>
      <c r="I492" s="92"/>
      <c r="J492" s="92"/>
      <c r="K492" s="92"/>
      <c r="L492" s="92"/>
      <c r="M492" s="92"/>
      <c r="N492" s="92"/>
      <c r="O492" s="92"/>
      <c r="P492" s="92"/>
      <c r="Q492" s="92"/>
      <c r="R492" s="92"/>
      <c r="S492" s="92"/>
      <c r="T492" s="92"/>
      <c r="U492" s="92"/>
      <c r="V492" s="92"/>
      <c r="W492" s="92"/>
      <c r="X492" s="92"/>
      <c r="Y492" s="92"/>
      <c r="Z492" s="92"/>
    </row>
    <row r="493" spans="1:26" x14ac:dyDescent="0.15">
      <c r="A493" s="92"/>
      <c r="B493" s="92"/>
      <c r="C493" s="92"/>
      <c r="D493" s="92"/>
      <c r="E493" s="92"/>
      <c r="F493" s="92"/>
      <c r="G493" s="92"/>
      <c r="H493" s="92"/>
      <c r="I493" s="92"/>
      <c r="J493" s="92"/>
      <c r="K493" s="92"/>
      <c r="L493" s="92"/>
      <c r="M493" s="92"/>
      <c r="N493" s="92"/>
      <c r="O493" s="92"/>
      <c r="P493" s="92"/>
      <c r="Q493" s="92"/>
      <c r="R493" s="92"/>
      <c r="S493" s="92"/>
      <c r="T493" s="92"/>
      <c r="U493" s="92"/>
      <c r="V493" s="92"/>
      <c r="W493" s="92"/>
      <c r="X493" s="92"/>
      <c r="Y493" s="92"/>
      <c r="Z493" s="92"/>
    </row>
    <row r="494" spans="1:26" x14ac:dyDescent="0.15">
      <c r="A494" s="92"/>
      <c r="B494" s="92"/>
      <c r="C494" s="92"/>
      <c r="D494" s="92"/>
      <c r="E494" s="92"/>
      <c r="F494" s="92"/>
      <c r="G494" s="92"/>
      <c r="H494" s="92"/>
      <c r="I494" s="92"/>
      <c r="J494" s="92"/>
      <c r="K494" s="92"/>
      <c r="L494" s="92"/>
      <c r="M494" s="92"/>
      <c r="N494" s="92"/>
      <c r="O494" s="92"/>
      <c r="P494" s="92"/>
      <c r="Q494" s="92"/>
      <c r="R494" s="92"/>
      <c r="S494" s="92"/>
      <c r="T494" s="92"/>
      <c r="U494" s="92"/>
      <c r="V494" s="92"/>
      <c r="W494" s="92"/>
      <c r="X494" s="92"/>
      <c r="Y494" s="92"/>
      <c r="Z494" s="92"/>
    </row>
    <row r="495" spans="1:26" x14ac:dyDescent="0.15">
      <c r="A495" s="92"/>
      <c r="B495" s="92"/>
      <c r="C495" s="92"/>
      <c r="D495" s="92"/>
      <c r="E495" s="92"/>
      <c r="F495" s="92"/>
      <c r="G495" s="92"/>
      <c r="H495" s="92"/>
      <c r="I495" s="92"/>
      <c r="J495" s="92"/>
      <c r="K495" s="92"/>
      <c r="L495" s="92"/>
      <c r="M495" s="92"/>
      <c r="N495" s="92"/>
      <c r="O495" s="92"/>
      <c r="P495" s="92"/>
      <c r="Q495" s="92"/>
      <c r="R495" s="92"/>
      <c r="S495" s="92"/>
      <c r="T495" s="92"/>
      <c r="U495" s="92"/>
      <c r="V495" s="92"/>
      <c r="W495" s="92"/>
      <c r="X495" s="92"/>
      <c r="Y495" s="92"/>
      <c r="Z495" s="92"/>
    </row>
    <row r="496" spans="1:26" x14ac:dyDescent="0.15">
      <c r="A496" s="92"/>
      <c r="B496" s="92"/>
      <c r="C496" s="92"/>
      <c r="D496" s="92"/>
      <c r="E496" s="92"/>
      <c r="F496" s="92"/>
      <c r="G496" s="92"/>
      <c r="H496" s="92"/>
      <c r="I496" s="92"/>
      <c r="J496" s="92"/>
      <c r="K496" s="92"/>
      <c r="L496" s="92"/>
      <c r="M496" s="92"/>
      <c r="N496" s="92"/>
      <c r="O496" s="92"/>
      <c r="P496" s="92"/>
      <c r="Q496" s="92"/>
      <c r="R496" s="92"/>
      <c r="S496" s="92"/>
      <c r="T496" s="92"/>
      <c r="U496" s="92"/>
      <c r="V496" s="92"/>
      <c r="W496" s="92"/>
      <c r="X496" s="92"/>
      <c r="Y496" s="92"/>
      <c r="Z496" s="92"/>
    </row>
    <row r="497" spans="1:26" x14ac:dyDescent="0.15">
      <c r="A497" s="92"/>
      <c r="B497" s="92"/>
      <c r="C497" s="92"/>
      <c r="D497" s="92"/>
      <c r="E497" s="92"/>
      <c r="F497" s="92"/>
      <c r="G497" s="92"/>
      <c r="H497" s="92"/>
      <c r="I497" s="92"/>
      <c r="J497" s="92"/>
      <c r="K497" s="92"/>
      <c r="L497" s="92"/>
      <c r="M497" s="92"/>
      <c r="N497" s="92"/>
      <c r="O497" s="92"/>
      <c r="P497" s="92"/>
      <c r="Q497" s="92"/>
      <c r="R497" s="92"/>
      <c r="S497" s="92"/>
      <c r="T497" s="92"/>
      <c r="U497" s="92"/>
      <c r="V497" s="92"/>
      <c r="W497" s="92"/>
      <c r="X497" s="92"/>
      <c r="Y497" s="92"/>
      <c r="Z497" s="92"/>
    </row>
    <row r="498" spans="1:26" x14ac:dyDescent="0.15">
      <c r="A498" s="92"/>
      <c r="B498" s="92"/>
      <c r="C498" s="92"/>
      <c r="D498" s="92"/>
      <c r="E498" s="92"/>
      <c r="F498" s="92"/>
      <c r="G498" s="92"/>
      <c r="H498" s="92"/>
      <c r="I498" s="92"/>
      <c r="J498" s="92"/>
      <c r="K498" s="92"/>
      <c r="L498" s="92"/>
      <c r="M498" s="92"/>
      <c r="N498" s="92"/>
      <c r="O498" s="92"/>
      <c r="P498" s="92"/>
      <c r="Q498" s="92"/>
      <c r="R498" s="92"/>
      <c r="S498" s="92"/>
      <c r="T498" s="92"/>
      <c r="U498" s="92"/>
      <c r="V498" s="92"/>
      <c r="W498" s="92"/>
      <c r="X498" s="92"/>
      <c r="Y498" s="92"/>
      <c r="Z498" s="92"/>
    </row>
    <row r="499" spans="1:26" x14ac:dyDescent="0.15">
      <c r="A499" s="92"/>
      <c r="B499" s="92"/>
      <c r="C499" s="92"/>
      <c r="D499" s="92"/>
      <c r="E499" s="92"/>
      <c r="F499" s="92"/>
      <c r="G499" s="92"/>
      <c r="H499" s="92"/>
      <c r="I499" s="92"/>
      <c r="J499" s="92"/>
      <c r="K499" s="92"/>
      <c r="L499" s="92"/>
      <c r="M499" s="92"/>
      <c r="N499" s="92"/>
      <c r="O499" s="92"/>
      <c r="P499" s="92"/>
      <c r="Q499" s="92"/>
      <c r="R499" s="92"/>
      <c r="S499" s="92"/>
      <c r="T499" s="92"/>
      <c r="U499" s="92"/>
      <c r="V499" s="92"/>
      <c r="W499" s="92"/>
      <c r="X499" s="92"/>
      <c r="Y499" s="92"/>
      <c r="Z499" s="92"/>
    </row>
    <row r="500" spans="1:26" x14ac:dyDescent="0.15">
      <c r="A500" s="92"/>
      <c r="B500" s="92"/>
      <c r="C500" s="92"/>
      <c r="D500" s="92"/>
      <c r="E500" s="92"/>
      <c r="F500" s="92"/>
      <c r="G500" s="92"/>
      <c r="H500" s="92"/>
      <c r="I500" s="92"/>
      <c r="J500" s="92"/>
      <c r="K500" s="92"/>
      <c r="L500" s="92"/>
      <c r="M500" s="92"/>
      <c r="N500" s="92"/>
      <c r="O500" s="92"/>
      <c r="P500" s="92"/>
      <c r="Q500" s="92"/>
      <c r="R500" s="92"/>
      <c r="S500" s="92"/>
      <c r="T500" s="92"/>
      <c r="U500" s="92"/>
      <c r="V500" s="92"/>
      <c r="W500" s="92"/>
      <c r="X500" s="92"/>
      <c r="Y500" s="92"/>
      <c r="Z500" s="92"/>
    </row>
    <row r="501" spans="1:26" x14ac:dyDescent="0.15">
      <c r="A501" s="92"/>
      <c r="B501" s="92"/>
      <c r="C501" s="92"/>
      <c r="D501" s="92"/>
      <c r="E501" s="92"/>
      <c r="F501" s="92"/>
      <c r="G501" s="92"/>
      <c r="H501" s="92"/>
      <c r="I501" s="92"/>
      <c r="J501" s="92"/>
      <c r="K501" s="92"/>
      <c r="L501" s="92"/>
      <c r="M501" s="92"/>
      <c r="N501" s="92"/>
      <c r="O501" s="92"/>
      <c r="P501" s="92"/>
      <c r="Q501" s="92"/>
      <c r="R501" s="92"/>
      <c r="S501" s="92"/>
      <c r="T501" s="92"/>
      <c r="U501" s="92"/>
      <c r="V501" s="92"/>
      <c r="W501" s="92"/>
      <c r="X501" s="92"/>
      <c r="Y501" s="92"/>
      <c r="Z501" s="92"/>
    </row>
    <row r="502" spans="1:26" x14ac:dyDescent="0.15">
      <c r="A502" s="92"/>
      <c r="B502" s="92"/>
      <c r="C502" s="92"/>
      <c r="D502" s="92"/>
      <c r="E502" s="92"/>
      <c r="F502" s="92"/>
      <c r="G502" s="92"/>
      <c r="H502" s="92"/>
      <c r="I502" s="92"/>
      <c r="J502" s="92"/>
      <c r="K502" s="92"/>
      <c r="L502" s="92"/>
      <c r="M502" s="92"/>
      <c r="N502" s="92"/>
      <c r="O502" s="92"/>
      <c r="P502" s="92"/>
      <c r="Q502" s="92"/>
      <c r="R502" s="92"/>
      <c r="S502" s="92"/>
      <c r="T502" s="92"/>
      <c r="U502" s="92"/>
      <c r="V502" s="92"/>
      <c r="W502" s="92"/>
      <c r="X502" s="92"/>
      <c r="Y502" s="92"/>
      <c r="Z502" s="92"/>
    </row>
    <row r="503" spans="1:26" x14ac:dyDescent="0.15">
      <c r="A503" s="92"/>
      <c r="B503" s="92"/>
      <c r="C503" s="92"/>
      <c r="D503" s="92"/>
      <c r="E503" s="92"/>
      <c r="F503" s="92"/>
      <c r="G503" s="92"/>
      <c r="H503" s="92"/>
      <c r="I503" s="92"/>
      <c r="J503" s="92"/>
      <c r="K503" s="92"/>
      <c r="L503" s="92"/>
      <c r="M503" s="92"/>
      <c r="N503" s="92"/>
      <c r="O503" s="92"/>
      <c r="P503" s="92"/>
      <c r="Q503" s="92"/>
      <c r="R503" s="92"/>
      <c r="S503" s="92"/>
      <c r="T503" s="92"/>
      <c r="U503" s="92"/>
      <c r="V503" s="92"/>
      <c r="W503" s="92"/>
      <c r="X503" s="92"/>
      <c r="Y503" s="92"/>
      <c r="Z503" s="92"/>
    </row>
    <row r="504" spans="1:26" x14ac:dyDescent="0.15">
      <c r="A504" s="92"/>
      <c r="B504" s="92"/>
      <c r="C504" s="92"/>
      <c r="D504" s="92"/>
      <c r="E504" s="92"/>
      <c r="F504" s="92"/>
      <c r="G504" s="92"/>
      <c r="H504" s="92"/>
      <c r="I504" s="92"/>
      <c r="J504" s="92"/>
      <c r="K504" s="92"/>
      <c r="L504" s="92"/>
      <c r="M504" s="92"/>
      <c r="N504" s="92"/>
      <c r="O504" s="92"/>
      <c r="P504" s="92"/>
      <c r="Q504" s="92"/>
      <c r="R504" s="92"/>
      <c r="S504" s="92"/>
      <c r="T504" s="92"/>
      <c r="U504" s="92"/>
      <c r="V504" s="92"/>
      <c r="W504" s="92"/>
      <c r="X504" s="92"/>
      <c r="Y504" s="92"/>
      <c r="Z504" s="92"/>
    </row>
    <row r="505" spans="1:26" x14ac:dyDescent="0.15">
      <c r="A505" s="92"/>
      <c r="B505" s="92"/>
      <c r="C505" s="92"/>
      <c r="D505" s="92"/>
      <c r="E505" s="92"/>
      <c r="F505" s="92"/>
      <c r="G505" s="92"/>
      <c r="H505" s="92"/>
      <c r="I505" s="92"/>
      <c r="J505" s="92"/>
      <c r="K505" s="92"/>
      <c r="L505" s="92"/>
      <c r="M505" s="92"/>
      <c r="N505" s="92"/>
      <c r="O505" s="92"/>
      <c r="P505" s="92"/>
      <c r="Q505" s="92"/>
      <c r="R505" s="92"/>
      <c r="S505" s="92"/>
      <c r="T505" s="92"/>
      <c r="U505" s="92"/>
      <c r="V505" s="92"/>
      <c r="W505" s="92"/>
      <c r="X505" s="92"/>
      <c r="Y505" s="92"/>
      <c r="Z505" s="92"/>
    </row>
    <row r="506" spans="1:26" x14ac:dyDescent="0.15">
      <c r="A506" s="92"/>
      <c r="B506" s="92"/>
      <c r="C506" s="92"/>
      <c r="D506" s="92"/>
      <c r="E506" s="92"/>
      <c r="F506" s="92"/>
      <c r="G506" s="92"/>
      <c r="H506" s="92"/>
      <c r="I506" s="92"/>
      <c r="J506" s="92"/>
      <c r="K506" s="92"/>
      <c r="L506" s="92"/>
      <c r="M506" s="92"/>
      <c r="N506" s="92"/>
      <c r="O506" s="92"/>
      <c r="P506" s="92"/>
      <c r="Q506" s="92"/>
      <c r="R506" s="92"/>
      <c r="S506" s="92"/>
      <c r="T506" s="92"/>
      <c r="U506" s="92"/>
      <c r="V506" s="92"/>
      <c r="W506" s="92"/>
      <c r="X506" s="92"/>
      <c r="Y506" s="92"/>
      <c r="Z506" s="92"/>
    </row>
    <row r="507" spans="1:26" x14ac:dyDescent="0.15">
      <c r="A507" s="92"/>
      <c r="B507" s="92"/>
      <c r="C507" s="92"/>
      <c r="D507" s="92"/>
      <c r="E507" s="92"/>
      <c r="F507" s="92"/>
      <c r="G507" s="92"/>
      <c r="H507" s="92"/>
      <c r="I507" s="92"/>
      <c r="J507" s="92"/>
      <c r="K507" s="92"/>
      <c r="L507" s="92"/>
      <c r="M507" s="92"/>
      <c r="N507" s="92"/>
      <c r="O507" s="92"/>
      <c r="P507" s="92"/>
      <c r="Q507" s="92"/>
      <c r="R507" s="92"/>
      <c r="S507" s="92"/>
      <c r="T507" s="92"/>
      <c r="U507" s="92"/>
      <c r="V507" s="92"/>
      <c r="W507" s="92"/>
      <c r="X507" s="92"/>
      <c r="Y507" s="92"/>
      <c r="Z507" s="92"/>
    </row>
    <row r="508" spans="1:26" x14ac:dyDescent="0.15">
      <c r="A508" s="92"/>
      <c r="B508" s="92"/>
      <c r="C508" s="92"/>
      <c r="D508" s="92"/>
      <c r="E508" s="92"/>
      <c r="F508" s="92"/>
      <c r="G508" s="92"/>
      <c r="H508" s="92"/>
      <c r="I508" s="92"/>
      <c r="J508" s="92"/>
      <c r="K508" s="92"/>
      <c r="L508" s="92"/>
      <c r="M508" s="92"/>
      <c r="N508" s="92"/>
      <c r="O508" s="92"/>
      <c r="P508" s="92"/>
      <c r="Q508" s="92"/>
      <c r="R508" s="92"/>
      <c r="S508" s="92"/>
      <c r="T508" s="92"/>
      <c r="U508" s="92"/>
      <c r="V508" s="92"/>
      <c r="W508" s="92"/>
      <c r="X508" s="92"/>
      <c r="Y508" s="92"/>
      <c r="Z508" s="92"/>
    </row>
    <row r="509" spans="1:26" x14ac:dyDescent="0.15">
      <c r="A509" s="92"/>
      <c r="B509" s="92"/>
      <c r="C509" s="92"/>
      <c r="D509" s="92"/>
      <c r="E509" s="92"/>
      <c r="F509" s="92"/>
      <c r="G509" s="92"/>
      <c r="H509" s="92"/>
      <c r="I509" s="92"/>
      <c r="J509" s="92"/>
      <c r="K509" s="92"/>
      <c r="L509" s="92"/>
      <c r="M509" s="92"/>
      <c r="N509" s="92"/>
      <c r="O509" s="92"/>
      <c r="P509" s="92"/>
      <c r="Q509" s="92"/>
      <c r="R509" s="92"/>
      <c r="S509" s="92"/>
      <c r="T509" s="92"/>
      <c r="U509" s="92"/>
      <c r="V509" s="92"/>
      <c r="W509" s="92"/>
      <c r="X509" s="92"/>
      <c r="Y509" s="92"/>
      <c r="Z509" s="92"/>
    </row>
    <row r="510" spans="1:26" x14ac:dyDescent="0.15">
      <c r="A510" s="92"/>
      <c r="B510" s="92"/>
      <c r="C510" s="92"/>
      <c r="D510" s="92"/>
      <c r="E510" s="92"/>
      <c r="F510" s="92"/>
      <c r="G510" s="92"/>
      <c r="H510" s="92"/>
      <c r="I510" s="92"/>
      <c r="J510" s="92"/>
      <c r="K510" s="92"/>
      <c r="L510" s="92"/>
      <c r="M510" s="92"/>
      <c r="N510" s="92"/>
      <c r="O510" s="92"/>
      <c r="P510" s="92"/>
      <c r="Q510" s="92"/>
      <c r="R510" s="92"/>
      <c r="S510" s="92"/>
      <c r="T510" s="92"/>
      <c r="U510" s="92"/>
      <c r="V510" s="92"/>
      <c r="W510" s="92"/>
      <c r="X510" s="92"/>
      <c r="Y510" s="92"/>
      <c r="Z510" s="92"/>
    </row>
    <row r="511" spans="1:26" x14ac:dyDescent="0.15">
      <c r="A511" s="92"/>
      <c r="B511" s="92"/>
      <c r="C511" s="92"/>
      <c r="D511" s="92"/>
      <c r="E511" s="92"/>
      <c r="F511" s="92"/>
      <c r="G511" s="92"/>
      <c r="H511" s="92"/>
      <c r="I511" s="92"/>
      <c r="J511" s="92"/>
      <c r="K511" s="92"/>
      <c r="L511" s="92"/>
      <c r="M511" s="92"/>
      <c r="N511" s="92"/>
      <c r="O511" s="92"/>
      <c r="P511" s="92"/>
      <c r="Q511" s="92"/>
      <c r="R511" s="92"/>
      <c r="S511" s="92"/>
      <c r="T511" s="92"/>
      <c r="U511" s="92"/>
      <c r="V511" s="92"/>
      <c r="W511" s="92"/>
      <c r="X511" s="92"/>
      <c r="Y511" s="92"/>
      <c r="Z511" s="92"/>
    </row>
    <row r="512" spans="1:26" x14ac:dyDescent="0.15">
      <c r="A512" s="92"/>
      <c r="B512" s="92"/>
      <c r="C512" s="92"/>
      <c r="D512" s="92"/>
      <c r="E512" s="92"/>
      <c r="F512" s="92"/>
      <c r="G512" s="92"/>
      <c r="H512" s="92"/>
      <c r="I512" s="92"/>
      <c r="J512" s="92"/>
      <c r="K512" s="92"/>
      <c r="L512" s="92"/>
      <c r="M512" s="92"/>
      <c r="N512" s="92"/>
      <c r="O512" s="92"/>
      <c r="P512" s="92"/>
      <c r="Q512" s="92"/>
      <c r="R512" s="92"/>
      <c r="S512" s="92"/>
      <c r="T512" s="92"/>
      <c r="U512" s="92"/>
      <c r="V512" s="92"/>
      <c r="W512" s="92"/>
      <c r="X512" s="92"/>
      <c r="Y512" s="92"/>
      <c r="Z512" s="92"/>
    </row>
    <row r="513" spans="1:26" x14ac:dyDescent="0.15">
      <c r="A513" s="92"/>
      <c r="B513" s="92"/>
      <c r="C513" s="92"/>
      <c r="D513" s="92"/>
      <c r="E513" s="92"/>
      <c r="F513" s="92"/>
      <c r="G513" s="92"/>
      <c r="H513" s="92"/>
      <c r="I513" s="92"/>
      <c r="J513" s="92"/>
      <c r="K513" s="92"/>
      <c r="L513" s="92"/>
      <c r="M513" s="92"/>
      <c r="N513" s="92"/>
      <c r="O513" s="92"/>
      <c r="P513" s="92"/>
      <c r="Q513" s="92"/>
      <c r="R513" s="92"/>
      <c r="S513" s="92"/>
      <c r="T513" s="92"/>
      <c r="U513" s="92"/>
      <c r="V513" s="92"/>
      <c r="W513" s="92"/>
      <c r="X513" s="92"/>
      <c r="Y513" s="92"/>
      <c r="Z513" s="92"/>
    </row>
    <row r="514" spans="1:26" x14ac:dyDescent="0.15">
      <c r="A514" s="92"/>
      <c r="B514" s="92"/>
      <c r="C514" s="92"/>
      <c r="D514" s="92"/>
      <c r="E514" s="92"/>
      <c r="F514" s="92"/>
      <c r="G514" s="92"/>
      <c r="H514" s="92"/>
      <c r="I514" s="92"/>
      <c r="J514" s="92"/>
      <c r="K514" s="92"/>
      <c r="L514" s="92"/>
      <c r="M514" s="92"/>
      <c r="N514" s="92"/>
      <c r="O514" s="92"/>
      <c r="P514" s="92"/>
      <c r="Q514" s="92"/>
      <c r="R514" s="92"/>
      <c r="S514" s="92"/>
      <c r="T514" s="92"/>
      <c r="U514" s="92"/>
      <c r="V514" s="92"/>
      <c r="W514" s="92"/>
      <c r="X514" s="92"/>
      <c r="Y514" s="92"/>
      <c r="Z514" s="92"/>
    </row>
    <row r="515" spans="1:26" x14ac:dyDescent="0.15">
      <c r="A515" s="92"/>
      <c r="B515" s="92"/>
      <c r="C515" s="92"/>
      <c r="D515" s="92"/>
      <c r="E515" s="92"/>
      <c r="F515" s="92"/>
      <c r="G515" s="92"/>
      <c r="H515" s="92"/>
      <c r="I515" s="92"/>
      <c r="J515" s="92"/>
      <c r="K515" s="92"/>
      <c r="L515" s="92"/>
      <c r="M515" s="92"/>
      <c r="N515" s="92"/>
      <c r="O515" s="92"/>
      <c r="P515" s="92"/>
      <c r="Q515" s="92"/>
      <c r="R515" s="92"/>
      <c r="S515" s="92"/>
      <c r="T515" s="92"/>
      <c r="U515" s="92"/>
      <c r="V515" s="92"/>
      <c r="W515" s="92"/>
      <c r="X515" s="92"/>
      <c r="Y515" s="92"/>
      <c r="Z515" s="92"/>
    </row>
    <row r="516" spans="1:26" x14ac:dyDescent="0.15">
      <c r="A516" s="92"/>
      <c r="B516" s="92"/>
      <c r="C516" s="92"/>
      <c r="D516" s="92"/>
      <c r="E516" s="92"/>
      <c r="F516" s="92"/>
      <c r="G516" s="92"/>
      <c r="H516" s="92"/>
      <c r="I516" s="92"/>
      <c r="J516" s="92"/>
      <c r="K516" s="92"/>
      <c r="L516" s="92"/>
      <c r="M516" s="92"/>
      <c r="N516" s="92"/>
      <c r="O516" s="92"/>
      <c r="P516" s="92"/>
      <c r="Q516" s="92"/>
      <c r="R516" s="92"/>
      <c r="S516" s="92"/>
      <c r="T516" s="92"/>
      <c r="U516" s="92"/>
      <c r="V516" s="92"/>
      <c r="W516" s="92"/>
      <c r="X516" s="92"/>
      <c r="Y516" s="92"/>
      <c r="Z516" s="92"/>
    </row>
    <row r="517" spans="1:26" x14ac:dyDescent="0.15">
      <c r="A517" s="92"/>
      <c r="B517" s="92"/>
      <c r="C517" s="92"/>
      <c r="D517" s="92"/>
      <c r="E517" s="92"/>
      <c r="F517" s="92"/>
      <c r="G517" s="92"/>
      <c r="H517" s="92"/>
      <c r="I517" s="92"/>
      <c r="J517" s="92"/>
      <c r="K517" s="92"/>
      <c r="L517" s="92"/>
      <c r="M517" s="92"/>
      <c r="N517" s="92"/>
      <c r="O517" s="92"/>
      <c r="P517" s="92"/>
      <c r="Q517" s="92"/>
      <c r="R517" s="92"/>
      <c r="S517" s="92"/>
      <c r="T517" s="92"/>
      <c r="U517" s="92"/>
      <c r="V517" s="92"/>
      <c r="W517" s="92"/>
      <c r="X517" s="92"/>
      <c r="Y517" s="92"/>
      <c r="Z517" s="92"/>
    </row>
    <row r="518" spans="1:26" x14ac:dyDescent="0.15">
      <c r="A518" s="92"/>
      <c r="B518" s="92"/>
      <c r="C518" s="92"/>
      <c r="D518" s="92"/>
      <c r="E518" s="92"/>
      <c r="F518" s="92"/>
      <c r="G518" s="92"/>
      <c r="H518" s="92"/>
      <c r="I518" s="92"/>
      <c r="J518" s="92"/>
      <c r="K518" s="92"/>
      <c r="L518" s="92"/>
      <c r="M518" s="92"/>
      <c r="N518" s="92"/>
      <c r="O518" s="92"/>
      <c r="P518" s="92"/>
      <c r="Q518" s="92"/>
      <c r="R518" s="92"/>
      <c r="S518" s="92"/>
      <c r="T518" s="92"/>
      <c r="U518" s="92"/>
      <c r="V518" s="92"/>
      <c r="W518" s="92"/>
      <c r="X518" s="92"/>
      <c r="Y518" s="92"/>
      <c r="Z518" s="92"/>
    </row>
    <row r="519" spans="1:26" x14ac:dyDescent="0.15">
      <c r="A519" s="92"/>
      <c r="B519" s="92"/>
      <c r="C519" s="92"/>
      <c r="D519" s="92"/>
      <c r="E519" s="92"/>
      <c r="F519" s="92"/>
      <c r="G519" s="92"/>
      <c r="H519" s="92"/>
      <c r="I519" s="92"/>
      <c r="J519" s="92"/>
      <c r="K519" s="92"/>
      <c r="L519" s="92"/>
      <c r="M519" s="92"/>
      <c r="N519" s="92"/>
      <c r="O519" s="92"/>
      <c r="P519" s="92"/>
      <c r="Q519" s="92"/>
      <c r="R519" s="92"/>
      <c r="S519" s="92"/>
      <c r="T519" s="92"/>
      <c r="U519" s="92"/>
      <c r="V519" s="92"/>
      <c r="W519" s="92"/>
      <c r="X519" s="92"/>
      <c r="Y519" s="92"/>
      <c r="Z519" s="92"/>
    </row>
    <row r="520" spans="1:26" x14ac:dyDescent="0.15">
      <c r="A520" s="92"/>
      <c r="B520" s="92"/>
      <c r="C520" s="92"/>
      <c r="D520" s="92"/>
      <c r="E520" s="92"/>
      <c r="F520" s="92"/>
      <c r="G520" s="92"/>
      <c r="H520" s="92"/>
      <c r="I520" s="92"/>
      <c r="J520" s="92"/>
      <c r="K520" s="92"/>
      <c r="L520" s="92"/>
      <c r="M520" s="92"/>
      <c r="N520" s="92"/>
      <c r="O520" s="92"/>
      <c r="P520" s="92"/>
      <c r="Q520" s="92"/>
      <c r="R520" s="92"/>
      <c r="S520" s="92"/>
      <c r="T520" s="92"/>
      <c r="U520" s="92"/>
      <c r="V520" s="92"/>
      <c r="W520" s="92"/>
      <c r="X520" s="92"/>
      <c r="Y520" s="92"/>
      <c r="Z520" s="92"/>
    </row>
    <row r="521" spans="1:26" x14ac:dyDescent="0.15">
      <c r="A521" s="92"/>
      <c r="B521" s="92"/>
      <c r="C521" s="92"/>
      <c r="D521" s="92"/>
      <c r="E521" s="92"/>
      <c r="F521" s="92"/>
      <c r="G521" s="92"/>
      <c r="H521" s="92"/>
      <c r="I521" s="92"/>
      <c r="J521" s="92"/>
      <c r="K521" s="92"/>
      <c r="L521" s="92"/>
      <c r="M521" s="92"/>
      <c r="N521" s="92"/>
      <c r="O521" s="92"/>
      <c r="P521" s="92"/>
      <c r="Q521" s="92"/>
      <c r="R521" s="92"/>
      <c r="S521" s="92"/>
      <c r="T521" s="92"/>
      <c r="U521" s="92"/>
      <c r="V521" s="92"/>
      <c r="W521" s="92"/>
      <c r="X521" s="92"/>
      <c r="Y521" s="92"/>
      <c r="Z521" s="92"/>
    </row>
    <row r="522" spans="1:26" x14ac:dyDescent="0.15">
      <c r="A522" s="92"/>
      <c r="B522" s="92"/>
      <c r="C522" s="92"/>
      <c r="D522" s="92"/>
      <c r="E522" s="92"/>
      <c r="F522" s="92"/>
      <c r="G522" s="92"/>
      <c r="H522" s="92"/>
      <c r="I522" s="92"/>
      <c r="J522" s="92"/>
      <c r="K522" s="92"/>
      <c r="L522" s="92"/>
      <c r="M522" s="92"/>
      <c r="N522" s="92"/>
      <c r="O522" s="92"/>
      <c r="P522" s="92"/>
      <c r="Q522" s="92"/>
      <c r="R522" s="92"/>
      <c r="S522" s="92"/>
      <c r="T522" s="92"/>
      <c r="U522" s="92"/>
      <c r="V522" s="92"/>
      <c r="W522" s="92"/>
      <c r="X522" s="92"/>
      <c r="Y522" s="92"/>
      <c r="Z522" s="92"/>
    </row>
    <row r="523" spans="1:26" x14ac:dyDescent="0.15">
      <c r="A523" s="92"/>
      <c r="B523" s="92"/>
      <c r="C523" s="92"/>
      <c r="D523" s="92"/>
      <c r="E523" s="92"/>
      <c r="F523" s="92"/>
      <c r="G523" s="92"/>
      <c r="H523" s="92"/>
      <c r="I523" s="92"/>
      <c r="J523" s="92"/>
      <c r="K523" s="92"/>
      <c r="L523" s="92"/>
      <c r="M523" s="92"/>
      <c r="N523" s="92"/>
      <c r="O523" s="92"/>
      <c r="P523" s="92"/>
      <c r="Q523" s="92"/>
      <c r="R523" s="92"/>
      <c r="S523" s="92"/>
      <c r="T523" s="92"/>
      <c r="U523" s="92"/>
      <c r="V523" s="92"/>
      <c r="W523" s="92"/>
      <c r="X523" s="92"/>
      <c r="Y523" s="92"/>
      <c r="Z523" s="92"/>
    </row>
    <row r="524" spans="1:26" x14ac:dyDescent="0.15">
      <c r="A524" s="92"/>
      <c r="B524" s="92"/>
      <c r="C524" s="92"/>
      <c r="D524" s="92"/>
      <c r="E524" s="92"/>
      <c r="F524" s="92"/>
      <c r="G524" s="92"/>
      <c r="H524" s="92"/>
      <c r="I524" s="92"/>
      <c r="J524" s="92"/>
      <c r="K524" s="92"/>
      <c r="L524" s="92"/>
      <c r="M524" s="92"/>
      <c r="N524" s="92"/>
      <c r="O524" s="92"/>
      <c r="P524" s="92"/>
      <c r="Q524" s="92"/>
      <c r="R524" s="92"/>
      <c r="S524" s="92"/>
      <c r="T524" s="92"/>
      <c r="U524" s="92"/>
      <c r="V524" s="92"/>
      <c r="W524" s="92"/>
      <c r="X524" s="92"/>
      <c r="Y524" s="92"/>
      <c r="Z524" s="92"/>
    </row>
    <row r="525" spans="1:26" x14ac:dyDescent="0.15">
      <c r="A525" s="92"/>
      <c r="B525" s="92"/>
      <c r="C525" s="92"/>
      <c r="D525" s="92"/>
      <c r="E525" s="92"/>
      <c r="F525" s="92"/>
      <c r="G525" s="92"/>
      <c r="H525" s="92"/>
      <c r="I525" s="92"/>
      <c r="J525" s="92"/>
      <c r="K525" s="92"/>
      <c r="L525" s="92"/>
      <c r="M525" s="92"/>
      <c r="N525" s="92"/>
      <c r="O525" s="92"/>
      <c r="P525" s="92"/>
      <c r="Q525" s="92"/>
      <c r="R525" s="92"/>
      <c r="S525" s="92"/>
      <c r="T525" s="92"/>
      <c r="U525" s="92"/>
      <c r="V525" s="92"/>
      <c r="W525" s="92"/>
      <c r="X525" s="92"/>
      <c r="Y525" s="92"/>
      <c r="Z525" s="92"/>
    </row>
    <row r="526" spans="1:26" x14ac:dyDescent="0.15">
      <c r="A526" s="92"/>
      <c r="B526" s="92"/>
      <c r="C526" s="92"/>
      <c r="D526" s="92"/>
      <c r="E526" s="92"/>
      <c r="F526" s="92"/>
      <c r="G526" s="92"/>
      <c r="H526" s="92"/>
      <c r="I526" s="92"/>
      <c r="J526" s="92"/>
      <c r="K526" s="92"/>
      <c r="L526" s="92"/>
      <c r="M526" s="92"/>
      <c r="N526" s="92"/>
      <c r="O526" s="92"/>
      <c r="P526" s="92"/>
      <c r="Q526" s="92"/>
      <c r="R526" s="92"/>
      <c r="S526" s="92"/>
      <c r="T526" s="92"/>
      <c r="U526" s="92"/>
      <c r="V526" s="92"/>
      <c r="W526" s="92"/>
      <c r="X526" s="92"/>
      <c r="Y526" s="92"/>
      <c r="Z526" s="92"/>
    </row>
    <row r="527" spans="1:26" x14ac:dyDescent="0.15">
      <c r="A527" s="92"/>
      <c r="B527" s="92"/>
      <c r="C527" s="92"/>
      <c r="D527" s="92"/>
      <c r="E527" s="92"/>
      <c r="F527" s="92"/>
      <c r="G527" s="92"/>
      <c r="H527" s="92"/>
      <c r="I527" s="92"/>
      <c r="J527" s="92"/>
      <c r="K527" s="92"/>
      <c r="L527" s="92"/>
      <c r="M527" s="92"/>
      <c r="N527" s="92"/>
      <c r="O527" s="92"/>
      <c r="P527" s="92"/>
      <c r="Q527" s="92"/>
      <c r="R527" s="92"/>
      <c r="S527" s="92"/>
      <c r="T527" s="92"/>
      <c r="U527" s="92"/>
      <c r="V527" s="92"/>
      <c r="W527" s="92"/>
      <c r="X527" s="92"/>
      <c r="Y527" s="92"/>
      <c r="Z527" s="92"/>
    </row>
    <row r="528" spans="1:26" x14ac:dyDescent="0.15">
      <c r="A528" s="92"/>
      <c r="B528" s="92"/>
      <c r="C528" s="92"/>
      <c r="D528" s="92"/>
      <c r="E528" s="92"/>
      <c r="F528" s="92"/>
      <c r="G528" s="92"/>
      <c r="H528" s="92"/>
      <c r="I528" s="92"/>
      <c r="J528" s="92"/>
      <c r="K528" s="92"/>
      <c r="L528" s="92"/>
      <c r="M528" s="92"/>
      <c r="N528" s="92"/>
      <c r="O528" s="92"/>
      <c r="P528" s="92"/>
      <c r="Q528" s="92"/>
      <c r="R528" s="92"/>
      <c r="S528" s="92"/>
      <c r="T528" s="92"/>
      <c r="U528" s="92"/>
      <c r="V528" s="92"/>
      <c r="W528" s="92"/>
      <c r="X528" s="92"/>
      <c r="Y528" s="92"/>
      <c r="Z528" s="92"/>
    </row>
    <row r="529" spans="1:26" x14ac:dyDescent="0.15">
      <c r="A529" s="92"/>
      <c r="B529" s="92"/>
      <c r="C529" s="92"/>
      <c r="D529" s="92"/>
      <c r="E529" s="92"/>
      <c r="F529" s="92"/>
      <c r="G529" s="92"/>
      <c r="H529" s="92"/>
      <c r="I529" s="92"/>
      <c r="J529" s="92"/>
      <c r="K529" s="92"/>
      <c r="L529" s="92"/>
      <c r="M529" s="92"/>
      <c r="N529" s="92"/>
      <c r="O529" s="92"/>
      <c r="P529" s="92"/>
      <c r="Q529" s="92"/>
      <c r="R529" s="92"/>
      <c r="S529" s="92"/>
      <c r="T529" s="92"/>
      <c r="U529" s="92"/>
      <c r="V529" s="92"/>
      <c r="W529" s="92"/>
      <c r="X529" s="92"/>
      <c r="Y529" s="92"/>
      <c r="Z529" s="92"/>
    </row>
    <row r="530" spans="1:26" x14ac:dyDescent="0.15">
      <c r="A530" s="92"/>
      <c r="B530" s="92"/>
      <c r="C530" s="92"/>
      <c r="D530" s="92"/>
      <c r="E530" s="92"/>
      <c r="F530" s="92"/>
      <c r="G530" s="92"/>
      <c r="H530" s="92"/>
      <c r="I530" s="92"/>
      <c r="J530" s="92"/>
      <c r="K530" s="92"/>
      <c r="L530" s="92"/>
      <c r="M530" s="92"/>
      <c r="N530" s="92"/>
      <c r="O530" s="92"/>
      <c r="P530" s="92"/>
      <c r="Q530" s="92"/>
      <c r="R530" s="92"/>
      <c r="S530" s="92"/>
      <c r="T530" s="92"/>
      <c r="U530" s="92"/>
      <c r="V530" s="92"/>
      <c r="W530" s="92"/>
      <c r="X530" s="92"/>
      <c r="Y530" s="92"/>
      <c r="Z530" s="92"/>
    </row>
    <row r="531" spans="1:26" x14ac:dyDescent="0.15">
      <c r="A531" s="92"/>
      <c r="B531" s="92"/>
      <c r="C531" s="92"/>
      <c r="D531" s="92"/>
      <c r="E531" s="92"/>
      <c r="F531" s="92"/>
      <c r="G531" s="92"/>
      <c r="H531" s="92"/>
      <c r="I531" s="92"/>
      <c r="J531" s="92"/>
      <c r="K531" s="92"/>
      <c r="L531" s="92"/>
      <c r="M531" s="92"/>
      <c r="N531" s="92"/>
      <c r="O531" s="92"/>
      <c r="P531" s="92"/>
      <c r="Q531" s="92"/>
      <c r="R531" s="92"/>
      <c r="S531" s="92"/>
      <c r="T531" s="92"/>
      <c r="U531" s="92"/>
      <c r="V531" s="92"/>
      <c r="W531" s="92"/>
      <c r="X531" s="92"/>
      <c r="Y531" s="92"/>
      <c r="Z531" s="92"/>
    </row>
    <row r="532" spans="1:26" x14ac:dyDescent="0.15">
      <c r="A532" s="92"/>
      <c r="B532" s="92"/>
      <c r="C532" s="92"/>
      <c r="D532" s="92"/>
      <c r="E532" s="92"/>
      <c r="F532" s="92"/>
      <c r="G532" s="92"/>
      <c r="H532" s="92"/>
      <c r="I532" s="92"/>
      <c r="J532" s="92"/>
      <c r="K532" s="92"/>
      <c r="L532" s="92"/>
      <c r="M532" s="92"/>
      <c r="N532" s="92"/>
      <c r="O532" s="92"/>
      <c r="P532" s="92"/>
      <c r="Q532" s="92"/>
      <c r="R532" s="92"/>
      <c r="S532" s="92"/>
      <c r="T532" s="92"/>
      <c r="U532" s="92"/>
      <c r="V532" s="92"/>
      <c r="W532" s="92"/>
      <c r="X532" s="92"/>
      <c r="Y532" s="92"/>
      <c r="Z532" s="92"/>
    </row>
    <row r="533" spans="1:26" x14ac:dyDescent="0.15">
      <c r="A533" s="92"/>
      <c r="B533" s="92"/>
      <c r="C533" s="92"/>
      <c r="D533" s="92"/>
      <c r="E533" s="92"/>
      <c r="F533" s="92"/>
      <c r="G533" s="92"/>
      <c r="H533" s="92"/>
      <c r="I533" s="92"/>
      <c r="J533" s="92"/>
      <c r="K533" s="92"/>
      <c r="L533" s="92"/>
      <c r="M533" s="92"/>
      <c r="N533" s="92"/>
      <c r="O533" s="92"/>
      <c r="P533" s="92"/>
      <c r="Q533" s="92"/>
      <c r="R533" s="92"/>
      <c r="S533" s="92"/>
      <c r="T533" s="92"/>
      <c r="U533" s="92"/>
      <c r="V533" s="92"/>
      <c r="W533" s="92"/>
      <c r="X533" s="92"/>
      <c r="Y533" s="92"/>
      <c r="Z533" s="92"/>
    </row>
    <row r="534" spans="1:26" x14ac:dyDescent="0.15">
      <c r="A534" s="92"/>
      <c r="B534" s="92"/>
      <c r="C534" s="92"/>
      <c r="D534" s="92"/>
      <c r="E534" s="92"/>
      <c r="F534" s="92"/>
      <c r="G534" s="92"/>
      <c r="H534" s="92"/>
      <c r="I534" s="92"/>
      <c r="J534" s="92"/>
      <c r="K534" s="92"/>
      <c r="L534" s="92"/>
      <c r="M534" s="92"/>
      <c r="N534" s="92"/>
      <c r="O534" s="92"/>
      <c r="P534" s="92"/>
      <c r="Q534" s="92"/>
      <c r="R534" s="92"/>
      <c r="S534" s="92"/>
      <c r="T534" s="92"/>
      <c r="U534" s="92"/>
      <c r="V534" s="92"/>
      <c r="W534" s="92"/>
      <c r="X534" s="92"/>
      <c r="Y534" s="92"/>
      <c r="Z534" s="92"/>
    </row>
    <row r="535" spans="1:26" x14ac:dyDescent="0.15">
      <c r="A535" s="92"/>
      <c r="B535" s="92"/>
      <c r="C535" s="92"/>
      <c r="D535" s="92"/>
      <c r="E535" s="92"/>
      <c r="F535" s="92"/>
      <c r="G535" s="92"/>
      <c r="H535" s="92"/>
      <c r="I535" s="92"/>
      <c r="J535" s="92"/>
      <c r="K535" s="92"/>
      <c r="L535" s="92"/>
      <c r="M535" s="92"/>
      <c r="N535" s="92"/>
      <c r="O535" s="92"/>
      <c r="P535" s="92"/>
      <c r="Q535" s="92"/>
      <c r="R535" s="92"/>
      <c r="S535" s="92"/>
      <c r="T535" s="92"/>
      <c r="U535" s="92"/>
      <c r="V535" s="92"/>
      <c r="W535" s="92"/>
      <c r="X535" s="92"/>
      <c r="Y535" s="92"/>
      <c r="Z535" s="92"/>
    </row>
    <row r="536" spans="1:26" x14ac:dyDescent="0.15">
      <c r="A536" s="92"/>
      <c r="B536" s="92"/>
      <c r="C536" s="92"/>
      <c r="D536" s="92"/>
      <c r="E536" s="92"/>
      <c r="F536" s="92"/>
      <c r="G536" s="92"/>
      <c r="H536" s="92"/>
      <c r="I536" s="92"/>
      <c r="J536" s="92"/>
      <c r="K536" s="92"/>
      <c r="L536" s="92"/>
      <c r="M536" s="92"/>
      <c r="N536" s="92"/>
      <c r="O536" s="92"/>
      <c r="P536" s="92"/>
      <c r="Q536" s="92"/>
      <c r="R536" s="92"/>
      <c r="S536" s="92"/>
      <c r="T536" s="92"/>
      <c r="U536" s="92"/>
      <c r="V536" s="92"/>
      <c r="W536" s="92"/>
      <c r="X536" s="92"/>
      <c r="Y536" s="92"/>
      <c r="Z536" s="92"/>
    </row>
    <row r="537" spans="1:26" x14ac:dyDescent="0.15">
      <c r="A537" s="92"/>
      <c r="B537" s="92"/>
      <c r="C537" s="92"/>
      <c r="D537" s="92"/>
      <c r="E537" s="92"/>
      <c r="F537" s="92"/>
      <c r="G537" s="92"/>
      <c r="H537" s="92"/>
      <c r="I537" s="92"/>
      <c r="J537" s="92"/>
      <c r="K537" s="92"/>
      <c r="L537" s="92"/>
      <c r="M537" s="92"/>
      <c r="N537" s="92"/>
      <c r="O537" s="92"/>
      <c r="P537" s="92"/>
      <c r="Q537" s="92"/>
      <c r="R537" s="92"/>
      <c r="S537" s="92"/>
      <c r="T537" s="92"/>
      <c r="U537" s="92"/>
      <c r="V537" s="92"/>
      <c r="W537" s="92"/>
      <c r="X537" s="92"/>
      <c r="Y537" s="92"/>
      <c r="Z537" s="92"/>
    </row>
    <row r="538" spans="1:26" x14ac:dyDescent="0.15">
      <c r="A538" s="92"/>
      <c r="B538" s="92"/>
      <c r="C538" s="92"/>
      <c r="D538" s="92"/>
      <c r="E538" s="92"/>
      <c r="F538" s="92"/>
      <c r="G538" s="92"/>
      <c r="H538" s="92"/>
      <c r="I538" s="92"/>
      <c r="J538" s="92"/>
      <c r="K538" s="92"/>
      <c r="L538" s="92"/>
      <c r="M538" s="92"/>
      <c r="N538" s="92"/>
      <c r="O538" s="92"/>
      <c r="P538" s="92"/>
      <c r="Q538" s="92"/>
      <c r="R538" s="92"/>
      <c r="S538" s="92"/>
      <c r="T538" s="92"/>
      <c r="U538" s="92"/>
      <c r="V538" s="92"/>
      <c r="W538" s="92"/>
      <c r="X538" s="92"/>
      <c r="Y538" s="92"/>
      <c r="Z538" s="92"/>
    </row>
    <row r="539" spans="1:26" x14ac:dyDescent="0.15">
      <c r="A539" s="92"/>
      <c r="B539" s="92"/>
      <c r="C539" s="92"/>
      <c r="D539" s="92"/>
      <c r="E539" s="92"/>
      <c r="F539" s="92"/>
      <c r="G539" s="92"/>
      <c r="H539" s="92"/>
      <c r="I539" s="92"/>
      <c r="J539" s="92"/>
      <c r="K539" s="92"/>
      <c r="L539" s="92"/>
      <c r="M539" s="92"/>
      <c r="N539" s="92"/>
      <c r="O539" s="92"/>
      <c r="P539" s="92"/>
      <c r="Q539" s="92"/>
      <c r="R539" s="92"/>
      <c r="S539" s="92"/>
      <c r="T539" s="92"/>
      <c r="U539" s="92"/>
      <c r="V539" s="92"/>
      <c r="W539" s="92"/>
      <c r="X539" s="92"/>
      <c r="Y539" s="92"/>
      <c r="Z539" s="92"/>
    </row>
    <row r="540" spans="1:26" x14ac:dyDescent="0.15">
      <c r="A540" s="92"/>
      <c r="B540" s="92"/>
      <c r="C540" s="92"/>
      <c r="D540" s="92"/>
      <c r="E540" s="92"/>
      <c r="F540" s="92"/>
      <c r="G540" s="92"/>
      <c r="H540" s="92"/>
      <c r="I540" s="92"/>
      <c r="J540" s="92"/>
      <c r="K540" s="92"/>
      <c r="L540" s="92"/>
      <c r="M540" s="92"/>
      <c r="N540" s="92"/>
      <c r="O540" s="92"/>
      <c r="P540" s="92"/>
      <c r="Q540" s="92"/>
      <c r="R540" s="92"/>
      <c r="S540" s="92"/>
      <c r="T540" s="92"/>
      <c r="U540" s="92"/>
      <c r="V540" s="92"/>
      <c r="W540" s="92"/>
      <c r="X540" s="92"/>
      <c r="Y540" s="92"/>
      <c r="Z540" s="92"/>
    </row>
    <row r="541" spans="1:26" x14ac:dyDescent="0.15">
      <c r="A541" s="92"/>
      <c r="B541" s="92"/>
      <c r="C541" s="92"/>
      <c r="D541" s="92"/>
      <c r="E541" s="92"/>
      <c r="F541" s="92"/>
      <c r="G541" s="92"/>
      <c r="H541" s="92"/>
      <c r="I541" s="92"/>
      <c r="J541" s="92"/>
      <c r="K541" s="92"/>
      <c r="L541" s="92"/>
      <c r="M541" s="92"/>
      <c r="N541" s="92"/>
      <c r="O541" s="92"/>
      <c r="P541" s="92"/>
      <c r="Q541" s="92"/>
      <c r="R541" s="92"/>
      <c r="S541" s="92"/>
      <c r="T541" s="92"/>
      <c r="U541" s="92"/>
      <c r="V541" s="92"/>
      <c r="W541" s="92"/>
      <c r="X541" s="92"/>
      <c r="Y541" s="92"/>
      <c r="Z541" s="92"/>
    </row>
    <row r="542" spans="1:26" x14ac:dyDescent="0.15">
      <c r="A542" s="92"/>
      <c r="B542" s="92"/>
      <c r="C542" s="92"/>
      <c r="D542" s="92"/>
      <c r="E542" s="92"/>
      <c r="F542" s="92"/>
      <c r="G542" s="92"/>
      <c r="H542" s="92"/>
      <c r="I542" s="92"/>
      <c r="J542" s="92"/>
      <c r="K542" s="92"/>
      <c r="L542" s="92"/>
      <c r="M542" s="92"/>
      <c r="N542" s="92"/>
      <c r="O542" s="92"/>
      <c r="P542" s="92"/>
      <c r="Q542" s="92"/>
      <c r="R542" s="92"/>
      <c r="S542" s="92"/>
      <c r="T542" s="92"/>
      <c r="U542" s="92"/>
      <c r="V542" s="92"/>
      <c r="W542" s="92"/>
      <c r="X542" s="92"/>
      <c r="Y542" s="92"/>
      <c r="Z542" s="92"/>
    </row>
    <row r="543" spans="1:26" x14ac:dyDescent="0.15">
      <c r="A543" s="92"/>
      <c r="B543" s="92"/>
      <c r="C543" s="92"/>
      <c r="D543" s="92"/>
      <c r="E543" s="92"/>
      <c r="F543" s="92"/>
      <c r="G543" s="92"/>
      <c r="H543" s="92"/>
      <c r="I543" s="92"/>
      <c r="J543" s="92"/>
      <c r="K543" s="92"/>
      <c r="L543" s="92"/>
      <c r="M543" s="92"/>
      <c r="N543" s="92"/>
      <c r="O543" s="92"/>
      <c r="P543" s="92"/>
      <c r="Q543" s="92"/>
      <c r="R543" s="92"/>
      <c r="S543" s="92"/>
      <c r="T543" s="92"/>
      <c r="U543" s="92"/>
      <c r="V543" s="92"/>
      <c r="W543" s="92"/>
      <c r="X543" s="92"/>
      <c r="Y543" s="92"/>
      <c r="Z543" s="92"/>
    </row>
    <row r="544" spans="1:26" x14ac:dyDescent="0.15">
      <c r="A544" s="92"/>
      <c r="B544" s="92"/>
      <c r="C544" s="92"/>
      <c r="D544" s="92"/>
      <c r="E544" s="92"/>
      <c r="F544" s="92"/>
      <c r="G544" s="92"/>
      <c r="H544" s="92"/>
      <c r="I544" s="92"/>
      <c r="J544" s="92"/>
      <c r="K544" s="92"/>
      <c r="L544" s="92"/>
      <c r="M544" s="92"/>
      <c r="N544" s="92"/>
      <c r="O544" s="92"/>
      <c r="P544" s="92"/>
      <c r="Q544" s="92"/>
      <c r="R544" s="92"/>
      <c r="S544" s="92"/>
      <c r="T544" s="92"/>
      <c r="U544" s="92"/>
      <c r="V544" s="92"/>
      <c r="W544" s="92"/>
      <c r="X544" s="92"/>
      <c r="Y544" s="92"/>
      <c r="Z544" s="92"/>
    </row>
    <row r="545" spans="1:26" x14ac:dyDescent="0.15">
      <c r="A545" s="92"/>
      <c r="B545" s="92"/>
      <c r="C545" s="92"/>
      <c r="D545" s="92"/>
      <c r="E545" s="92"/>
      <c r="F545" s="92"/>
      <c r="G545" s="92"/>
      <c r="H545" s="92"/>
      <c r="I545" s="92"/>
      <c r="J545" s="92"/>
      <c r="K545" s="92"/>
      <c r="L545" s="92"/>
      <c r="M545" s="92"/>
      <c r="N545" s="92"/>
      <c r="O545" s="92"/>
      <c r="P545" s="92"/>
      <c r="Q545" s="92"/>
      <c r="R545" s="92"/>
      <c r="S545" s="92"/>
      <c r="T545" s="92"/>
      <c r="U545" s="92"/>
      <c r="V545" s="92"/>
      <c r="W545" s="92"/>
      <c r="X545" s="92"/>
      <c r="Y545" s="92"/>
      <c r="Z545" s="92"/>
    </row>
    <row r="546" spans="1:26" x14ac:dyDescent="0.15">
      <c r="A546" s="92"/>
      <c r="B546" s="92"/>
      <c r="C546" s="92"/>
      <c r="D546" s="92"/>
      <c r="E546" s="92"/>
      <c r="F546" s="92"/>
      <c r="G546" s="92"/>
      <c r="H546" s="92"/>
      <c r="I546" s="92"/>
      <c r="J546" s="92"/>
      <c r="K546" s="92"/>
      <c r="L546" s="92"/>
      <c r="M546" s="92"/>
      <c r="N546" s="92"/>
      <c r="O546" s="92"/>
      <c r="P546" s="92"/>
      <c r="Q546" s="92"/>
      <c r="R546" s="92"/>
      <c r="S546" s="92"/>
      <c r="T546" s="92"/>
      <c r="U546" s="92"/>
      <c r="V546" s="92"/>
      <c r="W546" s="92"/>
      <c r="X546" s="92"/>
      <c r="Y546" s="92"/>
      <c r="Z546" s="92"/>
    </row>
    <row r="547" spans="1:26" x14ac:dyDescent="0.15">
      <c r="A547" s="92"/>
      <c r="B547" s="92"/>
      <c r="C547" s="92"/>
      <c r="D547" s="92"/>
      <c r="E547" s="92"/>
      <c r="F547" s="92"/>
      <c r="G547" s="92"/>
      <c r="H547" s="92"/>
      <c r="I547" s="92"/>
      <c r="J547" s="92"/>
      <c r="K547" s="92"/>
      <c r="L547" s="92"/>
      <c r="M547" s="92"/>
      <c r="N547" s="92"/>
      <c r="O547" s="92"/>
      <c r="P547" s="92"/>
      <c r="Q547" s="92"/>
      <c r="R547" s="92"/>
      <c r="S547" s="92"/>
      <c r="T547" s="92"/>
      <c r="U547" s="92"/>
      <c r="V547" s="92"/>
      <c r="W547" s="92"/>
      <c r="X547" s="92"/>
      <c r="Y547" s="92"/>
      <c r="Z547" s="92"/>
    </row>
    <row r="548" spans="1:26" x14ac:dyDescent="0.15">
      <c r="A548" s="92"/>
      <c r="B548" s="92"/>
      <c r="C548" s="92"/>
      <c r="D548" s="92"/>
      <c r="E548" s="92"/>
      <c r="F548" s="92"/>
      <c r="G548" s="92"/>
      <c r="H548" s="92"/>
      <c r="I548" s="92"/>
      <c r="J548" s="92"/>
      <c r="K548" s="92"/>
      <c r="L548" s="92"/>
      <c r="M548" s="92"/>
      <c r="N548" s="92"/>
      <c r="O548" s="92"/>
      <c r="P548" s="92"/>
      <c r="Q548" s="92"/>
      <c r="R548" s="92"/>
      <c r="S548" s="92"/>
      <c r="T548" s="92"/>
      <c r="U548" s="92"/>
      <c r="V548" s="92"/>
      <c r="W548" s="92"/>
      <c r="X548" s="92"/>
      <c r="Y548" s="92"/>
      <c r="Z548" s="92"/>
    </row>
    <row r="549" spans="1:26" x14ac:dyDescent="0.15">
      <c r="A549" s="92"/>
      <c r="B549" s="92"/>
      <c r="C549" s="92"/>
      <c r="D549" s="92"/>
      <c r="E549" s="92"/>
      <c r="F549" s="92"/>
      <c r="G549" s="92"/>
      <c r="H549" s="92"/>
      <c r="I549" s="92"/>
      <c r="J549" s="92"/>
      <c r="K549" s="92"/>
      <c r="L549" s="92"/>
      <c r="M549" s="92"/>
      <c r="N549" s="92"/>
      <c r="O549" s="92"/>
      <c r="P549" s="92"/>
      <c r="Q549" s="92"/>
      <c r="R549" s="92"/>
      <c r="S549" s="92"/>
      <c r="T549" s="92"/>
      <c r="U549" s="92"/>
      <c r="V549" s="92"/>
      <c r="W549" s="92"/>
      <c r="X549" s="92"/>
      <c r="Y549" s="92"/>
      <c r="Z549" s="92"/>
    </row>
    <row r="550" spans="1:26" x14ac:dyDescent="0.15">
      <c r="A550" s="92"/>
      <c r="B550" s="92"/>
      <c r="C550" s="92"/>
      <c r="D550" s="92"/>
      <c r="E550" s="92"/>
      <c r="F550" s="92"/>
      <c r="G550" s="92"/>
      <c r="H550" s="92"/>
      <c r="I550" s="92"/>
      <c r="J550" s="92"/>
      <c r="K550" s="92"/>
      <c r="L550" s="92"/>
      <c r="M550" s="92"/>
      <c r="N550" s="92"/>
      <c r="O550" s="92"/>
      <c r="P550" s="92"/>
      <c r="Q550" s="92"/>
      <c r="R550" s="92"/>
      <c r="S550" s="92"/>
      <c r="T550" s="92"/>
      <c r="U550" s="92"/>
      <c r="V550" s="92"/>
      <c r="W550" s="92"/>
      <c r="X550" s="92"/>
      <c r="Y550" s="92"/>
      <c r="Z550" s="92"/>
    </row>
    <row r="551" spans="1:26" x14ac:dyDescent="0.15">
      <c r="A551" s="92"/>
      <c r="B551" s="92"/>
      <c r="C551" s="92"/>
      <c r="D551" s="92"/>
      <c r="E551" s="92"/>
      <c r="F551" s="92"/>
      <c r="G551" s="92"/>
      <c r="H551" s="92"/>
      <c r="I551" s="92"/>
      <c r="J551" s="92"/>
      <c r="K551" s="92"/>
      <c r="L551" s="92"/>
      <c r="M551" s="92"/>
      <c r="N551" s="92"/>
      <c r="O551" s="92"/>
      <c r="P551" s="92"/>
      <c r="Q551" s="92"/>
      <c r="R551" s="92"/>
      <c r="S551" s="92"/>
      <c r="T551" s="92"/>
      <c r="U551" s="92"/>
      <c r="V551" s="92"/>
      <c r="W551" s="92"/>
      <c r="X551" s="92"/>
      <c r="Y551" s="92"/>
      <c r="Z551" s="92"/>
    </row>
    <row r="552" spans="1:26" x14ac:dyDescent="0.15">
      <c r="A552" s="92"/>
      <c r="B552" s="92"/>
      <c r="C552" s="92"/>
      <c r="D552" s="92"/>
      <c r="E552" s="92"/>
      <c r="F552" s="92"/>
      <c r="G552" s="92"/>
      <c r="H552" s="92"/>
      <c r="I552" s="92"/>
      <c r="J552" s="92"/>
      <c r="K552" s="92"/>
      <c r="L552" s="92"/>
      <c r="M552" s="92"/>
      <c r="N552" s="92"/>
      <c r="O552" s="92"/>
      <c r="P552" s="92"/>
      <c r="Q552" s="92"/>
      <c r="R552" s="92"/>
      <c r="S552" s="92"/>
      <c r="T552" s="92"/>
      <c r="U552" s="92"/>
      <c r="V552" s="92"/>
      <c r="W552" s="92"/>
      <c r="X552" s="92"/>
      <c r="Y552" s="92"/>
      <c r="Z552" s="92"/>
    </row>
    <row r="553" spans="1:26" x14ac:dyDescent="0.15">
      <c r="A553" s="92"/>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row>
    <row r="554" spans="1:26" x14ac:dyDescent="0.15">
      <c r="A554" s="92"/>
      <c r="B554" s="92"/>
      <c r="C554" s="92"/>
      <c r="D554" s="92"/>
      <c r="E554" s="92"/>
      <c r="F554" s="92"/>
      <c r="G554" s="92"/>
      <c r="H554" s="92"/>
      <c r="I554" s="92"/>
      <c r="J554" s="92"/>
      <c r="K554" s="92"/>
      <c r="L554" s="92"/>
      <c r="M554" s="92"/>
      <c r="N554" s="92"/>
      <c r="O554" s="92"/>
      <c r="P554" s="92"/>
      <c r="Q554" s="92"/>
      <c r="R554" s="92"/>
      <c r="S554" s="92"/>
      <c r="T554" s="92"/>
      <c r="U554" s="92"/>
      <c r="V554" s="92"/>
      <c r="W554" s="92"/>
      <c r="X554" s="92"/>
      <c r="Y554" s="92"/>
      <c r="Z554" s="92"/>
    </row>
    <row r="555" spans="1:26" x14ac:dyDescent="0.15">
      <c r="A555" s="92"/>
      <c r="B555" s="92"/>
      <c r="C555" s="92"/>
      <c r="D555" s="92"/>
      <c r="E555" s="92"/>
      <c r="F555" s="92"/>
      <c r="G555" s="92"/>
      <c r="H555" s="92"/>
      <c r="I555" s="92"/>
      <c r="J555" s="92"/>
      <c r="K555" s="92"/>
      <c r="L555" s="92"/>
      <c r="M555" s="92"/>
      <c r="N555" s="92"/>
      <c r="O555" s="92"/>
      <c r="P555" s="92"/>
      <c r="Q555" s="92"/>
      <c r="R555" s="92"/>
      <c r="S555" s="92"/>
      <c r="T555" s="92"/>
      <c r="U555" s="92"/>
      <c r="V555" s="92"/>
      <c r="W555" s="92"/>
      <c r="X555" s="92"/>
      <c r="Y555" s="92"/>
      <c r="Z555" s="92"/>
    </row>
    <row r="556" spans="1:26" x14ac:dyDescent="0.15">
      <c r="A556" s="92"/>
      <c r="B556" s="92"/>
      <c r="C556" s="92"/>
      <c r="D556" s="92"/>
      <c r="E556" s="92"/>
      <c r="F556" s="92"/>
      <c r="G556" s="92"/>
      <c r="H556" s="92"/>
      <c r="I556" s="92"/>
      <c r="J556" s="92"/>
      <c r="K556" s="92"/>
      <c r="L556" s="92"/>
      <c r="M556" s="92"/>
      <c r="N556" s="92"/>
      <c r="O556" s="92"/>
      <c r="P556" s="92"/>
      <c r="Q556" s="92"/>
      <c r="R556" s="92"/>
      <c r="S556" s="92"/>
      <c r="T556" s="92"/>
      <c r="U556" s="92"/>
      <c r="V556" s="92"/>
      <c r="W556" s="92"/>
      <c r="X556" s="92"/>
      <c r="Y556" s="92"/>
      <c r="Z556" s="92"/>
    </row>
    <row r="557" spans="1:26" x14ac:dyDescent="0.15">
      <c r="A557" s="92"/>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row>
    <row r="558" spans="1:26" x14ac:dyDescent="0.15">
      <c r="A558" s="92"/>
      <c r="B558" s="92"/>
      <c r="C558" s="92"/>
      <c r="D558" s="92"/>
      <c r="E558" s="92"/>
      <c r="F558" s="92"/>
      <c r="G558" s="92"/>
      <c r="H558" s="92"/>
      <c r="I558" s="92"/>
      <c r="J558" s="92"/>
      <c r="K558" s="92"/>
      <c r="L558" s="92"/>
      <c r="M558" s="92"/>
      <c r="N558" s="92"/>
      <c r="O558" s="92"/>
      <c r="P558" s="92"/>
      <c r="Q558" s="92"/>
      <c r="R558" s="92"/>
      <c r="S558" s="92"/>
      <c r="T558" s="92"/>
      <c r="U558" s="92"/>
      <c r="V558" s="92"/>
      <c r="W558" s="92"/>
      <c r="X558" s="92"/>
      <c r="Y558" s="92"/>
      <c r="Z558" s="92"/>
    </row>
    <row r="559" spans="1:26" x14ac:dyDescent="0.15">
      <c r="A559" s="92"/>
      <c r="B559" s="92"/>
      <c r="C559" s="92"/>
      <c r="D559" s="92"/>
      <c r="E559" s="92"/>
      <c r="F559" s="92"/>
      <c r="G559" s="92"/>
      <c r="H559" s="92"/>
      <c r="I559" s="92"/>
      <c r="J559" s="92"/>
      <c r="K559" s="92"/>
      <c r="L559" s="92"/>
      <c r="M559" s="92"/>
      <c r="N559" s="92"/>
      <c r="O559" s="92"/>
      <c r="P559" s="92"/>
      <c r="Q559" s="92"/>
      <c r="R559" s="92"/>
      <c r="S559" s="92"/>
      <c r="T559" s="92"/>
      <c r="U559" s="92"/>
      <c r="V559" s="92"/>
      <c r="W559" s="92"/>
      <c r="X559" s="92"/>
      <c r="Y559" s="92"/>
      <c r="Z559" s="92"/>
    </row>
    <row r="560" spans="1:26" x14ac:dyDescent="0.15">
      <c r="A560" s="92"/>
      <c r="B560" s="92"/>
      <c r="C560" s="92"/>
      <c r="D560" s="92"/>
      <c r="E560" s="92"/>
      <c r="F560" s="92"/>
      <c r="G560" s="92"/>
      <c r="H560" s="92"/>
      <c r="I560" s="92"/>
      <c r="J560" s="92"/>
      <c r="K560" s="92"/>
      <c r="L560" s="92"/>
      <c r="M560" s="92"/>
      <c r="N560" s="92"/>
      <c r="O560" s="92"/>
      <c r="P560" s="92"/>
      <c r="Q560" s="92"/>
      <c r="R560" s="92"/>
      <c r="S560" s="92"/>
      <c r="T560" s="92"/>
      <c r="U560" s="92"/>
      <c r="V560" s="92"/>
      <c r="W560" s="92"/>
      <c r="X560" s="92"/>
      <c r="Y560" s="92"/>
      <c r="Z560" s="92"/>
    </row>
    <row r="561" spans="1:26" x14ac:dyDescent="0.15">
      <c r="A561" s="92"/>
      <c r="B561" s="92"/>
      <c r="C561" s="92"/>
      <c r="D561" s="92"/>
      <c r="E561" s="92"/>
      <c r="F561" s="92"/>
      <c r="G561" s="92"/>
      <c r="H561" s="92"/>
      <c r="I561" s="92"/>
      <c r="J561" s="92"/>
      <c r="K561" s="92"/>
      <c r="L561" s="92"/>
      <c r="M561" s="92"/>
      <c r="N561" s="92"/>
      <c r="O561" s="92"/>
      <c r="P561" s="92"/>
      <c r="Q561" s="92"/>
      <c r="R561" s="92"/>
      <c r="S561" s="92"/>
      <c r="T561" s="92"/>
      <c r="U561" s="92"/>
      <c r="V561" s="92"/>
      <c r="W561" s="92"/>
      <c r="X561" s="92"/>
      <c r="Y561" s="92"/>
      <c r="Z561" s="92"/>
    </row>
    <row r="562" spans="1:26" x14ac:dyDescent="0.15">
      <c r="A562" s="92"/>
      <c r="B562" s="92"/>
      <c r="C562" s="92"/>
      <c r="D562" s="92"/>
      <c r="E562" s="92"/>
      <c r="F562" s="92"/>
      <c r="G562" s="92"/>
      <c r="H562" s="92"/>
      <c r="I562" s="92"/>
      <c r="J562" s="92"/>
      <c r="K562" s="92"/>
      <c r="L562" s="92"/>
      <c r="M562" s="92"/>
      <c r="N562" s="92"/>
      <c r="O562" s="92"/>
      <c r="P562" s="92"/>
      <c r="Q562" s="92"/>
      <c r="R562" s="92"/>
      <c r="S562" s="92"/>
      <c r="T562" s="92"/>
      <c r="U562" s="92"/>
      <c r="V562" s="92"/>
      <c r="W562" s="92"/>
      <c r="X562" s="92"/>
      <c r="Y562" s="92"/>
      <c r="Z562" s="92"/>
    </row>
    <row r="563" spans="1:26" x14ac:dyDescent="0.15">
      <c r="A563" s="92"/>
      <c r="B563" s="92"/>
      <c r="C563" s="92"/>
      <c r="D563" s="92"/>
      <c r="E563" s="92"/>
      <c r="F563" s="92"/>
      <c r="G563" s="92"/>
      <c r="H563" s="92"/>
      <c r="I563" s="92"/>
      <c r="J563" s="92"/>
      <c r="K563" s="92"/>
      <c r="L563" s="92"/>
      <c r="M563" s="92"/>
      <c r="N563" s="92"/>
      <c r="O563" s="92"/>
      <c r="P563" s="92"/>
      <c r="Q563" s="92"/>
      <c r="R563" s="92"/>
      <c r="S563" s="92"/>
      <c r="T563" s="92"/>
      <c r="U563" s="92"/>
      <c r="V563" s="92"/>
      <c r="W563" s="92"/>
      <c r="X563" s="92"/>
      <c r="Y563" s="92"/>
      <c r="Z563" s="92"/>
    </row>
    <row r="564" spans="1:26" x14ac:dyDescent="0.15">
      <c r="A564" s="92"/>
      <c r="B564" s="92"/>
      <c r="C564" s="92"/>
      <c r="D564" s="92"/>
      <c r="E564" s="92"/>
      <c r="F564" s="92"/>
      <c r="G564" s="92"/>
      <c r="H564" s="92"/>
      <c r="I564" s="92"/>
      <c r="J564" s="92"/>
      <c r="K564" s="92"/>
      <c r="L564" s="92"/>
      <c r="M564" s="92"/>
      <c r="N564" s="92"/>
      <c r="O564" s="92"/>
      <c r="P564" s="92"/>
      <c r="Q564" s="92"/>
      <c r="R564" s="92"/>
      <c r="S564" s="92"/>
      <c r="T564" s="92"/>
      <c r="U564" s="92"/>
      <c r="V564" s="92"/>
      <c r="W564" s="92"/>
      <c r="X564" s="92"/>
      <c r="Y564" s="92"/>
      <c r="Z564" s="92"/>
    </row>
    <row r="565" spans="1:26" x14ac:dyDescent="0.15">
      <c r="A565" s="92"/>
      <c r="B565" s="92"/>
      <c r="C565" s="92"/>
      <c r="D565" s="92"/>
      <c r="E565" s="92"/>
      <c r="F565" s="92"/>
      <c r="G565" s="92"/>
      <c r="H565" s="92"/>
      <c r="I565" s="92"/>
      <c r="J565" s="92"/>
      <c r="K565" s="92"/>
      <c r="L565" s="92"/>
      <c r="M565" s="92"/>
      <c r="N565" s="92"/>
      <c r="O565" s="92"/>
      <c r="P565" s="92"/>
      <c r="Q565" s="92"/>
      <c r="R565" s="92"/>
      <c r="S565" s="92"/>
      <c r="T565" s="92"/>
      <c r="U565" s="92"/>
      <c r="V565" s="92"/>
      <c r="W565" s="92"/>
      <c r="X565" s="92"/>
      <c r="Y565" s="92"/>
      <c r="Z565" s="92"/>
    </row>
    <row r="566" spans="1:26" x14ac:dyDescent="0.15">
      <c r="A566" s="92"/>
      <c r="B566" s="92"/>
      <c r="C566" s="92"/>
      <c r="D566" s="92"/>
      <c r="E566" s="92"/>
      <c r="F566" s="92"/>
      <c r="G566" s="92"/>
      <c r="H566" s="92"/>
      <c r="I566" s="92"/>
      <c r="J566" s="92"/>
      <c r="K566" s="92"/>
      <c r="L566" s="92"/>
      <c r="M566" s="92"/>
      <c r="N566" s="92"/>
      <c r="O566" s="92"/>
      <c r="P566" s="92"/>
      <c r="Q566" s="92"/>
      <c r="R566" s="92"/>
      <c r="S566" s="92"/>
      <c r="T566" s="92"/>
      <c r="U566" s="92"/>
      <c r="V566" s="92"/>
      <c r="W566" s="92"/>
      <c r="X566" s="92"/>
      <c r="Y566" s="92"/>
      <c r="Z566" s="92"/>
    </row>
    <row r="567" spans="1:26" x14ac:dyDescent="0.15">
      <c r="A567" s="92"/>
      <c r="B567" s="92"/>
      <c r="C567" s="92"/>
      <c r="D567" s="92"/>
      <c r="E567" s="92"/>
      <c r="F567" s="92"/>
      <c r="G567" s="92"/>
      <c r="H567" s="92"/>
      <c r="I567" s="92"/>
      <c r="J567" s="92"/>
      <c r="K567" s="92"/>
      <c r="L567" s="92"/>
      <c r="M567" s="92"/>
      <c r="N567" s="92"/>
      <c r="O567" s="92"/>
      <c r="P567" s="92"/>
      <c r="Q567" s="92"/>
      <c r="R567" s="92"/>
      <c r="S567" s="92"/>
      <c r="T567" s="92"/>
      <c r="U567" s="92"/>
      <c r="V567" s="92"/>
      <c r="W567" s="92"/>
      <c r="X567" s="92"/>
      <c r="Y567" s="92"/>
      <c r="Z567" s="92"/>
    </row>
    <row r="568" spans="1:26" x14ac:dyDescent="0.15">
      <c r="A568" s="92"/>
      <c r="B568" s="92"/>
      <c r="C568" s="92"/>
      <c r="D568" s="92"/>
      <c r="E568" s="92"/>
      <c r="F568" s="92"/>
      <c r="G568" s="92"/>
      <c r="H568" s="92"/>
      <c r="I568" s="92"/>
      <c r="J568" s="92"/>
      <c r="K568" s="92"/>
      <c r="L568" s="92"/>
      <c r="M568" s="92"/>
      <c r="N568" s="92"/>
      <c r="O568" s="92"/>
      <c r="P568" s="92"/>
      <c r="Q568" s="92"/>
      <c r="R568" s="92"/>
      <c r="S568" s="92"/>
      <c r="T568" s="92"/>
      <c r="U568" s="92"/>
      <c r="V568" s="92"/>
      <c r="W568" s="92"/>
      <c r="X568" s="92"/>
      <c r="Y568" s="92"/>
      <c r="Z568" s="92"/>
    </row>
    <row r="569" spans="1:26" x14ac:dyDescent="0.15">
      <c r="A569" s="92"/>
      <c r="B569" s="92"/>
      <c r="C569" s="92"/>
      <c r="D569" s="92"/>
      <c r="E569" s="92"/>
      <c r="F569" s="92"/>
      <c r="G569" s="92"/>
      <c r="H569" s="92"/>
      <c r="I569" s="92"/>
      <c r="J569" s="92"/>
      <c r="K569" s="92"/>
      <c r="L569" s="92"/>
      <c r="M569" s="92"/>
      <c r="N569" s="92"/>
      <c r="O569" s="92"/>
      <c r="P569" s="92"/>
      <c r="Q569" s="92"/>
      <c r="R569" s="92"/>
      <c r="S569" s="92"/>
      <c r="T569" s="92"/>
      <c r="U569" s="92"/>
      <c r="V569" s="92"/>
      <c r="W569" s="92"/>
      <c r="X569" s="92"/>
      <c r="Y569" s="92"/>
      <c r="Z569" s="92"/>
    </row>
    <row r="570" spans="1:26" x14ac:dyDescent="0.15">
      <c r="A570" s="92"/>
      <c r="B570" s="92"/>
      <c r="C570" s="92"/>
      <c r="D570" s="92"/>
      <c r="E570" s="92"/>
      <c r="F570" s="92"/>
      <c r="G570" s="92"/>
      <c r="H570" s="92"/>
      <c r="I570" s="92"/>
      <c r="J570" s="92"/>
      <c r="K570" s="92"/>
      <c r="L570" s="92"/>
      <c r="M570" s="92"/>
      <c r="N570" s="92"/>
      <c r="O570" s="92"/>
      <c r="P570" s="92"/>
      <c r="Q570" s="92"/>
      <c r="R570" s="92"/>
      <c r="S570" s="92"/>
      <c r="T570" s="92"/>
      <c r="U570" s="92"/>
      <c r="V570" s="92"/>
      <c r="W570" s="92"/>
      <c r="X570" s="92"/>
      <c r="Y570" s="92"/>
      <c r="Z570" s="92"/>
    </row>
    <row r="571" spans="1:26" x14ac:dyDescent="0.15">
      <c r="A571" s="92"/>
      <c r="B571" s="92"/>
      <c r="C571" s="92"/>
      <c r="D571" s="92"/>
      <c r="E571" s="92"/>
      <c r="F571" s="92"/>
      <c r="G571" s="92"/>
      <c r="H571" s="92"/>
      <c r="I571" s="92"/>
      <c r="J571" s="92"/>
      <c r="K571" s="92"/>
      <c r="L571" s="92"/>
      <c r="M571" s="92"/>
      <c r="N571" s="92"/>
      <c r="O571" s="92"/>
      <c r="P571" s="92"/>
      <c r="Q571" s="92"/>
      <c r="R571" s="92"/>
      <c r="S571" s="92"/>
      <c r="T571" s="92"/>
      <c r="U571" s="92"/>
      <c r="V571" s="92"/>
      <c r="W571" s="92"/>
      <c r="X571" s="92"/>
      <c r="Y571" s="92"/>
      <c r="Z571" s="92"/>
    </row>
    <row r="572" spans="1:26" x14ac:dyDescent="0.15">
      <c r="A572" s="92"/>
      <c r="B572" s="92"/>
      <c r="C572" s="92"/>
      <c r="D572" s="92"/>
      <c r="E572" s="92"/>
      <c r="F572" s="92"/>
      <c r="G572" s="92"/>
      <c r="H572" s="92"/>
      <c r="I572" s="92"/>
      <c r="J572" s="92"/>
      <c r="K572" s="92"/>
      <c r="L572" s="92"/>
      <c r="M572" s="92"/>
      <c r="N572" s="92"/>
      <c r="O572" s="92"/>
      <c r="P572" s="92"/>
      <c r="Q572" s="92"/>
      <c r="R572" s="92"/>
      <c r="S572" s="92"/>
      <c r="T572" s="92"/>
      <c r="U572" s="92"/>
      <c r="V572" s="92"/>
      <c r="W572" s="92"/>
      <c r="X572" s="92"/>
      <c r="Y572" s="92"/>
      <c r="Z572" s="92"/>
    </row>
    <row r="573" spans="1:26" x14ac:dyDescent="0.15">
      <c r="A573" s="92"/>
      <c r="B573" s="92"/>
      <c r="C573" s="92"/>
      <c r="D573" s="92"/>
      <c r="E573" s="92"/>
      <c r="F573" s="92"/>
      <c r="G573" s="92"/>
      <c r="H573" s="92"/>
      <c r="I573" s="92"/>
      <c r="J573" s="92"/>
      <c r="K573" s="92"/>
      <c r="L573" s="92"/>
      <c r="M573" s="92"/>
      <c r="N573" s="92"/>
      <c r="O573" s="92"/>
      <c r="P573" s="92"/>
      <c r="Q573" s="92"/>
      <c r="R573" s="92"/>
      <c r="S573" s="92"/>
      <c r="T573" s="92"/>
      <c r="U573" s="92"/>
      <c r="V573" s="92"/>
      <c r="W573" s="92"/>
      <c r="X573" s="92"/>
      <c r="Y573" s="92"/>
      <c r="Z573" s="92"/>
    </row>
    <row r="574" spans="1:26" x14ac:dyDescent="0.15">
      <c r="A574" s="92"/>
      <c r="B574" s="92"/>
      <c r="C574" s="92"/>
      <c r="D574" s="92"/>
      <c r="E574" s="92"/>
      <c r="F574" s="92"/>
      <c r="G574" s="92"/>
      <c r="H574" s="92"/>
      <c r="I574" s="92"/>
      <c r="J574" s="92"/>
      <c r="K574" s="92"/>
      <c r="L574" s="92"/>
      <c r="M574" s="92"/>
      <c r="N574" s="92"/>
      <c r="O574" s="92"/>
      <c r="P574" s="92"/>
      <c r="Q574" s="92"/>
      <c r="R574" s="92"/>
      <c r="S574" s="92"/>
      <c r="T574" s="92"/>
      <c r="U574" s="92"/>
      <c r="V574" s="92"/>
      <c r="W574" s="92"/>
      <c r="X574" s="92"/>
      <c r="Y574" s="92"/>
      <c r="Z574" s="92"/>
    </row>
    <row r="575" spans="1:26" x14ac:dyDescent="0.15">
      <c r="A575" s="92"/>
      <c r="B575" s="92"/>
      <c r="C575" s="92"/>
      <c r="D575" s="92"/>
      <c r="E575" s="92"/>
      <c r="F575" s="92"/>
      <c r="G575" s="92"/>
      <c r="H575" s="92"/>
      <c r="I575" s="92"/>
      <c r="J575" s="92"/>
      <c r="K575" s="92"/>
      <c r="L575" s="92"/>
      <c r="M575" s="92"/>
      <c r="N575" s="92"/>
      <c r="O575" s="92"/>
      <c r="P575" s="92"/>
      <c r="Q575" s="92"/>
      <c r="R575" s="92"/>
      <c r="S575" s="92"/>
      <c r="T575" s="92"/>
      <c r="U575" s="92"/>
      <c r="V575" s="92"/>
      <c r="W575" s="92"/>
      <c r="X575" s="92"/>
      <c r="Y575" s="92"/>
      <c r="Z575" s="92"/>
    </row>
    <row r="576" spans="1:26" x14ac:dyDescent="0.15">
      <c r="A576" s="92"/>
      <c r="B576" s="92"/>
      <c r="C576" s="92"/>
      <c r="D576" s="92"/>
      <c r="E576" s="92"/>
      <c r="F576" s="92"/>
      <c r="G576" s="92"/>
      <c r="H576" s="92"/>
      <c r="I576" s="92"/>
      <c r="J576" s="92"/>
      <c r="K576" s="92"/>
      <c r="L576" s="92"/>
      <c r="M576" s="92"/>
      <c r="N576" s="92"/>
      <c r="O576" s="92"/>
      <c r="P576" s="92"/>
      <c r="Q576" s="92"/>
      <c r="R576" s="92"/>
      <c r="S576" s="92"/>
      <c r="T576" s="92"/>
      <c r="U576" s="92"/>
      <c r="V576" s="92"/>
      <c r="W576" s="92"/>
      <c r="X576" s="92"/>
      <c r="Y576" s="92"/>
      <c r="Z576" s="92"/>
    </row>
    <row r="577" spans="1:26" x14ac:dyDescent="0.15">
      <c r="A577" s="92"/>
      <c r="B577" s="92"/>
      <c r="C577" s="92"/>
      <c r="D577" s="92"/>
      <c r="E577" s="92"/>
      <c r="F577" s="92"/>
      <c r="G577" s="92"/>
      <c r="H577" s="92"/>
      <c r="I577" s="92"/>
      <c r="J577" s="92"/>
      <c r="K577" s="92"/>
      <c r="L577" s="92"/>
      <c r="M577" s="92"/>
      <c r="N577" s="92"/>
      <c r="O577" s="92"/>
      <c r="P577" s="92"/>
      <c r="Q577" s="92"/>
      <c r="R577" s="92"/>
      <c r="S577" s="92"/>
      <c r="T577" s="92"/>
      <c r="U577" s="92"/>
      <c r="V577" s="92"/>
      <c r="W577" s="92"/>
      <c r="X577" s="92"/>
      <c r="Y577" s="92"/>
      <c r="Z577" s="92"/>
    </row>
    <row r="578" spans="1:26" x14ac:dyDescent="0.15">
      <c r="A578" s="92"/>
      <c r="B578" s="92"/>
      <c r="C578" s="92"/>
      <c r="D578" s="92"/>
      <c r="E578" s="92"/>
      <c r="F578" s="92"/>
      <c r="G578" s="92"/>
      <c r="H578" s="92"/>
      <c r="I578" s="92"/>
      <c r="J578" s="92"/>
      <c r="K578" s="92"/>
      <c r="L578" s="92"/>
      <c r="M578" s="92"/>
      <c r="N578" s="92"/>
      <c r="O578" s="92"/>
      <c r="P578" s="92"/>
      <c r="Q578" s="92"/>
      <c r="R578" s="92"/>
      <c r="S578" s="92"/>
      <c r="T578" s="92"/>
      <c r="U578" s="92"/>
      <c r="V578" s="92"/>
      <c r="W578" s="92"/>
      <c r="X578" s="92"/>
      <c r="Y578" s="92"/>
      <c r="Z578" s="92"/>
    </row>
    <row r="579" spans="1:26" x14ac:dyDescent="0.15">
      <c r="A579" s="92"/>
      <c r="B579" s="92"/>
      <c r="C579" s="92"/>
      <c r="D579" s="92"/>
      <c r="E579" s="92"/>
      <c r="F579" s="92"/>
      <c r="G579" s="92"/>
      <c r="H579" s="92"/>
      <c r="I579" s="92"/>
      <c r="J579" s="92"/>
      <c r="K579" s="92"/>
      <c r="L579" s="92"/>
      <c r="M579" s="92"/>
      <c r="N579" s="92"/>
      <c r="O579" s="92"/>
      <c r="P579" s="92"/>
      <c r="Q579" s="92"/>
      <c r="R579" s="92"/>
      <c r="S579" s="92"/>
      <c r="T579" s="92"/>
      <c r="U579" s="92"/>
      <c r="V579" s="92"/>
      <c r="W579" s="92"/>
      <c r="X579" s="92"/>
      <c r="Y579" s="92"/>
      <c r="Z579" s="92"/>
    </row>
    <row r="580" spans="1:26" x14ac:dyDescent="0.15">
      <c r="A580" s="92"/>
      <c r="B580" s="92"/>
      <c r="C580" s="92"/>
      <c r="D580" s="92"/>
      <c r="E580" s="92"/>
      <c r="F580" s="92"/>
      <c r="G580" s="92"/>
      <c r="H580" s="92"/>
      <c r="I580" s="92"/>
      <c r="J580" s="92"/>
      <c r="K580" s="92"/>
      <c r="L580" s="92"/>
      <c r="M580" s="92"/>
      <c r="N580" s="92"/>
      <c r="O580" s="92"/>
      <c r="P580" s="92"/>
      <c r="Q580" s="92"/>
      <c r="R580" s="92"/>
      <c r="S580" s="92"/>
      <c r="T580" s="92"/>
      <c r="U580" s="92"/>
      <c r="V580" s="92"/>
      <c r="W580" s="92"/>
      <c r="X580" s="92"/>
      <c r="Y580" s="92"/>
      <c r="Z580" s="92"/>
    </row>
    <row r="581" spans="1:26" x14ac:dyDescent="0.15">
      <c r="A581" s="92"/>
      <c r="B581" s="92"/>
      <c r="C581" s="92"/>
      <c r="D581" s="92"/>
      <c r="E581" s="92"/>
      <c r="F581" s="92"/>
      <c r="G581" s="92"/>
      <c r="H581" s="92"/>
      <c r="I581" s="92"/>
      <c r="J581" s="92"/>
      <c r="K581" s="92"/>
      <c r="L581" s="92"/>
      <c r="M581" s="92"/>
      <c r="N581" s="92"/>
      <c r="O581" s="92"/>
      <c r="P581" s="92"/>
      <c r="Q581" s="92"/>
      <c r="R581" s="92"/>
      <c r="S581" s="92"/>
      <c r="T581" s="92"/>
      <c r="U581" s="92"/>
      <c r="V581" s="92"/>
      <c r="W581" s="92"/>
      <c r="X581" s="92"/>
      <c r="Y581" s="92"/>
      <c r="Z581" s="92"/>
    </row>
    <row r="582" spans="1:26" x14ac:dyDescent="0.15">
      <c r="A582" s="92"/>
      <c r="B582" s="92"/>
      <c r="C582" s="92"/>
      <c r="D582" s="92"/>
      <c r="E582" s="92"/>
      <c r="F582" s="92"/>
      <c r="G582" s="92"/>
      <c r="H582" s="92"/>
      <c r="I582" s="92"/>
      <c r="J582" s="92"/>
      <c r="K582" s="92"/>
      <c r="L582" s="92"/>
      <c r="M582" s="92"/>
      <c r="N582" s="92"/>
      <c r="O582" s="92"/>
      <c r="P582" s="92"/>
      <c r="Q582" s="92"/>
      <c r="R582" s="92"/>
      <c r="S582" s="92"/>
      <c r="T582" s="92"/>
      <c r="U582" s="92"/>
      <c r="V582" s="92"/>
      <c r="W582" s="92"/>
      <c r="X582" s="92"/>
      <c r="Y582" s="92"/>
      <c r="Z582" s="92"/>
    </row>
    <row r="583" spans="1:26" x14ac:dyDescent="0.15">
      <c r="A583" s="92"/>
      <c r="B583" s="92"/>
      <c r="C583" s="92"/>
      <c r="D583" s="92"/>
      <c r="E583" s="92"/>
      <c r="F583" s="92"/>
      <c r="G583" s="92"/>
      <c r="H583" s="92"/>
      <c r="I583" s="92"/>
      <c r="J583" s="92"/>
      <c r="K583" s="92"/>
      <c r="L583" s="92"/>
      <c r="M583" s="92"/>
      <c r="N583" s="92"/>
      <c r="O583" s="92"/>
      <c r="P583" s="92"/>
      <c r="Q583" s="92"/>
      <c r="R583" s="92"/>
      <c r="S583" s="92"/>
      <c r="T583" s="92"/>
      <c r="U583" s="92"/>
      <c r="V583" s="92"/>
      <c r="W583" s="92"/>
      <c r="X583" s="92"/>
      <c r="Y583" s="92"/>
      <c r="Z583" s="92"/>
    </row>
    <row r="584" spans="1:26" x14ac:dyDescent="0.15">
      <c r="A584" s="92"/>
      <c r="B584" s="92"/>
      <c r="C584" s="92"/>
      <c r="D584" s="92"/>
      <c r="E584" s="92"/>
      <c r="F584" s="92"/>
      <c r="G584" s="92"/>
      <c r="H584" s="92"/>
      <c r="I584" s="92"/>
      <c r="J584" s="92"/>
      <c r="K584" s="92"/>
      <c r="L584" s="92"/>
      <c r="M584" s="92"/>
      <c r="N584" s="92"/>
      <c r="O584" s="92"/>
      <c r="P584" s="92"/>
      <c r="Q584" s="92"/>
      <c r="R584" s="92"/>
      <c r="S584" s="92"/>
      <c r="T584" s="92"/>
      <c r="U584" s="92"/>
      <c r="V584" s="92"/>
      <c r="W584" s="92"/>
      <c r="X584" s="92"/>
      <c r="Y584" s="92"/>
      <c r="Z584" s="92"/>
    </row>
    <row r="585" spans="1:26" x14ac:dyDescent="0.15">
      <c r="A585" s="92"/>
      <c r="B585" s="92"/>
      <c r="C585" s="92"/>
      <c r="D585" s="92"/>
      <c r="E585" s="92"/>
      <c r="F585" s="92"/>
      <c r="G585" s="92"/>
      <c r="H585" s="92"/>
      <c r="I585" s="92"/>
      <c r="J585" s="92"/>
      <c r="K585" s="92"/>
      <c r="L585" s="92"/>
      <c r="M585" s="92"/>
      <c r="N585" s="92"/>
      <c r="O585" s="92"/>
      <c r="P585" s="92"/>
      <c r="Q585" s="92"/>
      <c r="R585" s="92"/>
      <c r="S585" s="92"/>
      <c r="T585" s="92"/>
      <c r="U585" s="92"/>
      <c r="V585" s="92"/>
      <c r="W585" s="92"/>
      <c r="X585" s="92"/>
      <c r="Y585" s="92"/>
      <c r="Z585" s="92"/>
    </row>
    <row r="586" spans="1:26" x14ac:dyDescent="0.15">
      <c r="A586" s="92"/>
      <c r="B586" s="92"/>
      <c r="C586" s="92"/>
      <c r="D586" s="92"/>
      <c r="E586" s="92"/>
      <c r="F586" s="92"/>
      <c r="G586" s="92"/>
      <c r="H586" s="92"/>
      <c r="I586" s="92"/>
      <c r="J586" s="92"/>
      <c r="K586" s="92"/>
      <c r="L586" s="92"/>
      <c r="M586" s="92"/>
      <c r="N586" s="92"/>
      <c r="O586" s="92"/>
      <c r="P586" s="92"/>
      <c r="Q586" s="92"/>
      <c r="R586" s="92"/>
      <c r="S586" s="92"/>
      <c r="T586" s="92"/>
      <c r="U586" s="92"/>
      <c r="V586" s="92"/>
      <c r="W586" s="92"/>
      <c r="X586" s="92"/>
      <c r="Y586" s="92"/>
      <c r="Z586" s="92"/>
    </row>
    <row r="587" spans="1:26" x14ac:dyDescent="0.15">
      <c r="A587" s="92"/>
      <c r="B587" s="92"/>
      <c r="C587" s="92"/>
      <c r="D587" s="92"/>
      <c r="E587" s="92"/>
      <c r="F587" s="92"/>
      <c r="G587" s="92"/>
      <c r="H587" s="92"/>
      <c r="I587" s="92"/>
      <c r="J587" s="92"/>
      <c r="K587" s="92"/>
      <c r="L587" s="92"/>
      <c r="M587" s="92"/>
      <c r="N587" s="92"/>
      <c r="O587" s="92"/>
      <c r="P587" s="92"/>
      <c r="Q587" s="92"/>
      <c r="R587" s="92"/>
      <c r="S587" s="92"/>
      <c r="T587" s="92"/>
      <c r="U587" s="92"/>
      <c r="V587" s="92"/>
      <c r="W587" s="92"/>
      <c r="X587" s="92"/>
      <c r="Y587" s="92"/>
      <c r="Z587" s="92"/>
    </row>
    <row r="588" spans="1:26" x14ac:dyDescent="0.15">
      <c r="A588" s="92"/>
      <c r="B588" s="92"/>
      <c r="C588" s="92"/>
      <c r="D588" s="92"/>
      <c r="E588" s="92"/>
      <c r="F588" s="92"/>
      <c r="G588" s="92"/>
      <c r="H588" s="92"/>
      <c r="I588" s="92"/>
      <c r="J588" s="92"/>
      <c r="K588" s="92"/>
      <c r="L588" s="92"/>
      <c r="M588" s="92"/>
      <c r="N588" s="92"/>
      <c r="O588" s="92"/>
      <c r="P588" s="92"/>
      <c r="Q588" s="92"/>
      <c r="R588" s="92"/>
      <c r="S588" s="92"/>
      <c r="T588" s="92"/>
      <c r="U588" s="92"/>
      <c r="V588" s="92"/>
      <c r="W588" s="92"/>
      <c r="X588" s="92"/>
      <c r="Y588" s="92"/>
      <c r="Z588" s="92"/>
    </row>
    <row r="589" spans="1:26" x14ac:dyDescent="0.15">
      <c r="A589" s="92"/>
      <c r="B589" s="92"/>
      <c r="C589" s="92"/>
      <c r="D589" s="92"/>
      <c r="E589" s="92"/>
      <c r="F589" s="92"/>
      <c r="G589" s="92"/>
      <c r="H589" s="92"/>
      <c r="I589" s="92"/>
      <c r="J589" s="92"/>
      <c r="K589" s="92"/>
      <c r="L589" s="92"/>
      <c r="M589" s="92"/>
      <c r="N589" s="92"/>
      <c r="O589" s="92"/>
      <c r="P589" s="92"/>
      <c r="Q589" s="92"/>
      <c r="R589" s="92"/>
      <c r="S589" s="92"/>
      <c r="T589" s="92"/>
      <c r="U589" s="92"/>
      <c r="V589" s="92"/>
      <c r="W589" s="92"/>
      <c r="X589" s="92"/>
      <c r="Y589" s="92"/>
      <c r="Z589" s="92"/>
    </row>
    <row r="590" spans="1:26" x14ac:dyDescent="0.15">
      <c r="A590" s="92"/>
      <c r="B590" s="92"/>
      <c r="C590" s="92"/>
      <c r="D590" s="92"/>
      <c r="E590" s="92"/>
      <c r="F590" s="92"/>
      <c r="G590" s="92"/>
      <c r="H590" s="92"/>
      <c r="I590" s="92"/>
      <c r="J590" s="92"/>
      <c r="K590" s="92"/>
      <c r="L590" s="92"/>
      <c r="M590" s="92"/>
      <c r="N590" s="92"/>
      <c r="O590" s="92"/>
      <c r="P590" s="92"/>
      <c r="Q590" s="92"/>
      <c r="R590" s="92"/>
      <c r="S590" s="92"/>
      <c r="T590" s="92"/>
      <c r="U590" s="92"/>
      <c r="V590" s="92"/>
      <c r="W590" s="92"/>
      <c r="X590" s="92"/>
      <c r="Y590" s="92"/>
      <c r="Z590" s="92"/>
    </row>
    <row r="591" spans="1:26" x14ac:dyDescent="0.15">
      <c r="A591" s="92"/>
      <c r="B591" s="92"/>
      <c r="C591" s="92"/>
      <c r="D591" s="92"/>
      <c r="E591" s="92"/>
      <c r="F591" s="92"/>
      <c r="G591" s="92"/>
      <c r="H591" s="92"/>
      <c r="I591" s="92"/>
      <c r="J591" s="92"/>
      <c r="K591" s="92"/>
      <c r="L591" s="92"/>
      <c r="M591" s="92"/>
      <c r="N591" s="92"/>
      <c r="O591" s="92"/>
      <c r="P591" s="92"/>
      <c r="Q591" s="92"/>
      <c r="R591" s="92"/>
      <c r="S591" s="92"/>
      <c r="T591" s="92"/>
      <c r="U591" s="92"/>
      <c r="V591" s="92"/>
      <c r="W591" s="92"/>
      <c r="X591" s="92"/>
      <c r="Y591" s="92"/>
      <c r="Z591" s="92"/>
    </row>
    <row r="592" spans="1:26" x14ac:dyDescent="0.15">
      <c r="A592" s="92"/>
      <c r="B592" s="92"/>
      <c r="C592" s="92"/>
      <c r="D592" s="92"/>
      <c r="E592" s="92"/>
      <c r="F592" s="92"/>
      <c r="G592" s="92"/>
      <c r="H592" s="92"/>
      <c r="I592" s="92"/>
      <c r="J592" s="92"/>
      <c r="K592" s="92"/>
      <c r="L592" s="92"/>
      <c r="M592" s="92"/>
      <c r="N592" s="92"/>
      <c r="O592" s="92"/>
      <c r="P592" s="92"/>
      <c r="Q592" s="92"/>
      <c r="R592" s="92"/>
      <c r="S592" s="92"/>
      <c r="T592" s="92"/>
      <c r="U592" s="92"/>
      <c r="V592" s="92"/>
      <c r="W592" s="92"/>
      <c r="X592" s="92"/>
      <c r="Y592" s="92"/>
      <c r="Z592" s="92"/>
    </row>
    <row r="593" spans="1:26" x14ac:dyDescent="0.15">
      <c r="A593" s="92"/>
      <c r="B593" s="92"/>
      <c r="C593" s="92"/>
      <c r="D593" s="92"/>
      <c r="E593" s="92"/>
      <c r="F593" s="92"/>
      <c r="G593" s="92"/>
      <c r="H593" s="92"/>
      <c r="I593" s="92"/>
      <c r="J593" s="92"/>
      <c r="K593" s="92"/>
      <c r="L593" s="92"/>
      <c r="M593" s="92"/>
      <c r="N593" s="92"/>
      <c r="O593" s="92"/>
      <c r="P593" s="92"/>
      <c r="Q593" s="92"/>
      <c r="R593" s="92"/>
      <c r="S593" s="92"/>
      <c r="T593" s="92"/>
      <c r="U593" s="92"/>
      <c r="V593" s="92"/>
      <c r="W593" s="92"/>
      <c r="X593" s="92"/>
      <c r="Y593" s="92"/>
      <c r="Z593" s="92"/>
    </row>
    <row r="594" spans="1:26" x14ac:dyDescent="0.15">
      <c r="A594" s="92"/>
      <c r="B594" s="92"/>
      <c r="C594" s="92"/>
      <c r="D594" s="92"/>
      <c r="E594" s="92"/>
      <c r="F594" s="92"/>
      <c r="G594" s="92"/>
      <c r="H594" s="92"/>
      <c r="I594" s="92"/>
      <c r="J594" s="92"/>
      <c r="K594" s="92"/>
      <c r="L594" s="92"/>
      <c r="M594" s="92"/>
      <c r="N594" s="92"/>
      <c r="O594" s="92"/>
      <c r="P594" s="92"/>
      <c r="Q594" s="92"/>
      <c r="R594" s="92"/>
      <c r="S594" s="92"/>
      <c r="T594" s="92"/>
      <c r="U594" s="92"/>
      <c r="V594" s="92"/>
      <c r="W594" s="92"/>
      <c r="X594" s="92"/>
      <c r="Y594" s="92"/>
      <c r="Z594" s="92"/>
    </row>
    <row r="595" spans="1:26" x14ac:dyDescent="0.15">
      <c r="A595" s="92"/>
      <c r="B595" s="92"/>
      <c r="C595" s="92"/>
      <c r="D595" s="92"/>
      <c r="E595" s="92"/>
      <c r="F595" s="92"/>
      <c r="G595" s="92"/>
      <c r="H595" s="92"/>
      <c r="I595" s="92"/>
      <c r="J595" s="92"/>
      <c r="K595" s="92"/>
      <c r="L595" s="92"/>
      <c r="M595" s="92"/>
      <c r="N595" s="92"/>
      <c r="O595" s="92"/>
      <c r="P595" s="92"/>
      <c r="Q595" s="92"/>
      <c r="R595" s="92"/>
      <c r="S595" s="92"/>
      <c r="T595" s="92"/>
      <c r="U595" s="92"/>
      <c r="V595" s="92"/>
      <c r="W595" s="92"/>
      <c r="X595" s="92"/>
      <c r="Y595" s="92"/>
      <c r="Z595" s="92"/>
    </row>
    <row r="596" spans="1:26" x14ac:dyDescent="0.15">
      <c r="A596" s="92"/>
      <c r="B596" s="92"/>
      <c r="C596" s="92"/>
      <c r="D596" s="92"/>
      <c r="E596" s="92"/>
      <c r="F596" s="92"/>
      <c r="G596" s="92"/>
      <c r="H596" s="92"/>
      <c r="I596" s="92"/>
      <c r="J596" s="92"/>
      <c r="K596" s="92"/>
      <c r="L596" s="92"/>
      <c r="M596" s="92"/>
      <c r="N596" s="92"/>
      <c r="O596" s="92"/>
      <c r="P596" s="92"/>
      <c r="Q596" s="92"/>
      <c r="R596" s="92"/>
      <c r="S596" s="92"/>
      <c r="T596" s="92"/>
      <c r="U596" s="92"/>
      <c r="V596" s="92"/>
      <c r="W596" s="92"/>
      <c r="X596" s="92"/>
      <c r="Y596" s="92"/>
      <c r="Z596" s="92"/>
    </row>
    <row r="597" spans="1:26" x14ac:dyDescent="0.15">
      <c r="A597" s="92"/>
      <c r="B597" s="92"/>
      <c r="C597" s="92"/>
      <c r="D597" s="92"/>
      <c r="E597" s="92"/>
      <c r="F597" s="92"/>
      <c r="G597" s="92"/>
      <c r="H597" s="92"/>
      <c r="I597" s="92"/>
      <c r="J597" s="92"/>
      <c r="K597" s="92"/>
      <c r="L597" s="92"/>
      <c r="M597" s="92"/>
      <c r="N597" s="92"/>
      <c r="O597" s="92"/>
      <c r="P597" s="92"/>
      <c r="Q597" s="92"/>
      <c r="R597" s="92"/>
      <c r="S597" s="92"/>
      <c r="T597" s="92"/>
      <c r="U597" s="92"/>
      <c r="V597" s="92"/>
      <c r="W597" s="92"/>
      <c r="X597" s="92"/>
      <c r="Y597" s="92"/>
      <c r="Z597" s="92"/>
    </row>
    <row r="598" spans="1:26" x14ac:dyDescent="0.15">
      <c r="A598" s="92"/>
      <c r="B598" s="92"/>
      <c r="C598" s="92"/>
      <c r="D598" s="92"/>
      <c r="E598" s="92"/>
      <c r="F598" s="92"/>
      <c r="G598" s="92"/>
      <c r="H598" s="92"/>
      <c r="I598" s="92"/>
      <c r="J598" s="92"/>
      <c r="K598" s="92"/>
      <c r="L598" s="92"/>
      <c r="M598" s="92"/>
      <c r="N598" s="92"/>
      <c r="O598" s="92"/>
      <c r="P598" s="92"/>
      <c r="Q598" s="92"/>
      <c r="R598" s="92"/>
      <c r="S598" s="92"/>
      <c r="T598" s="92"/>
      <c r="U598" s="92"/>
      <c r="V598" s="92"/>
      <c r="W598" s="92"/>
      <c r="X598" s="92"/>
      <c r="Y598" s="92"/>
      <c r="Z598" s="92"/>
    </row>
    <row r="599" spans="1:26" x14ac:dyDescent="0.15">
      <c r="A599" s="92"/>
      <c r="B599" s="92"/>
      <c r="C599" s="92"/>
      <c r="D599" s="92"/>
      <c r="E599" s="92"/>
      <c r="F599" s="92"/>
      <c r="G599" s="92"/>
      <c r="H599" s="92"/>
      <c r="I599" s="92"/>
      <c r="J599" s="92"/>
      <c r="K599" s="92"/>
      <c r="L599" s="92"/>
      <c r="M599" s="92"/>
      <c r="N599" s="92"/>
      <c r="O599" s="92"/>
      <c r="P599" s="92"/>
      <c r="Q599" s="92"/>
      <c r="R599" s="92"/>
      <c r="S599" s="92"/>
      <c r="T599" s="92"/>
      <c r="U599" s="92"/>
      <c r="V599" s="92"/>
      <c r="W599" s="92"/>
      <c r="X599" s="92"/>
      <c r="Y599" s="92"/>
      <c r="Z599" s="92"/>
    </row>
    <row r="600" spans="1:26" x14ac:dyDescent="0.15">
      <c r="A600" s="92"/>
      <c r="B600" s="92"/>
      <c r="C600" s="92"/>
      <c r="D600" s="92"/>
      <c r="E600" s="92"/>
      <c r="F600" s="92"/>
      <c r="G600" s="92"/>
      <c r="H600" s="92"/>
      <c r="I600" s="92"/>
      <c r="J600" s="92"/>
      <c r="K600" s="92"/>
      <c r="L600" s="92"/>
      <c r="M600" s="92"/>
      <c r="N600" s="92"/>
      <c r="O600" s="92"/>
      <c r="P600" s="92"/>
      <c r="Q600" s="92"/>
      <c r="R600" s="92"/>
      <c r="S600" s="92"/>
      <c r="T600" s="92"/>
      <c r="U600" s="92"/>
      <c r="V600" s="92"/>
      <c r="W600" s="92"/>
      <c r="X600" s="92"/>
      <c r="Y600" s="92"/>
      <c r="Z600" s="92"/>
    </row>
    <row r="601" spans="1:26" x14ac:dyDescent="0.15">
      <c r="A601" s="92"/>
      <c r="B601" s="92"/>
      <c r="C601" s="92"/>
      <c r="D601" s="92"/>
      <c r="E601" s="92"/>
      <c r="F601" s="92"/>
      <c r="G601" s="92"/>
      <c r="H601" s="92"/>
      <c r="I601" s="92"/>
      <c r="J601" s="92"/>
      <c r="K601" s="92"/>
      <c r="L601" s="92"/>
      <c r="M601" s="92"/>
      <c r="N601" s="92"/>
      <c r="O601" s="92"/>
      <c r="P601" s="92"/>
      <c r="Q601" s="92"/>
      <c r="R601" s="92"/>
      <c r="S601" s="92"/>
      <c r="T601" s="92"/>
      <c r="U601" s="92"/>
      <c r="V601" s="92"/>
      <c r="W601" s="92"/>
      <c r="X601" s="92"/>
      <c r="Y601" s="92"/>
      <c r="Z601" s="92"/>
    </row>
    <row r="602" spans="1:26" x14ac:dyDescent="0.15">
      <c r="A602" s="92"/>
      <c r="B602" s="92"/>
      <c r="C602" s="92"/>
      <c r="D602" s="92"/>
      <c r="E602" s="92"/>
      <c r="F602" s="92"/>
      <c r="G602" s="92"/>
      <c r="H602" s="92"/>
      <c r="I602" s="92"/>
      <c r="J602" s="92"/>
      <c r="K602" s="92"/>
      <c r="L602" s="92"/>
      <c r="M602" s="92"/>
      <c r="N602" s="92"/>
      <c r="O602" s="92"/>
      <c r="P602" s="92"/>
      <c r="Q602" s="92"/>
      <c r="R602" s="92"/>
      <c r="S602" s="92"/>
      <c r="T602" s="92"/>
      <c r="U602" s="92"/>
      <c r="V602" s="92"/>
      <c r="W602" s="92"/>
      <c r="X602" s="92"/>
      <c r="Y602" s="92"/>
      <c r="Z602" s="92"/>
    </row>
    <row r="603" spans="1:26" x14ac:dyDescent="0.15">
      <c r="A603" s="92"/>
      <c r="B603" s="92"/>
      <c r="C603" s="92"/>
      <c r="D603" s="92"/>
      <c r="E603" s="92"/>
      <c r="F603" s="92"/>
      <c r="G603" s="92"/>
      <c r="H603" s="92"/>
      <c r="I603" s="92"/>
      <c r="J603" s="92"/>
      <c r="K603" s="92"/>
      <c r="L603" s="92"/>
      <c r="M603" s="92"/>
      <c r="N603" s="92"/>
      <c r="O603" s="92"/>
      <c r="P603" s="92"/>
      <c r="Q603" s="92"/>
      <c r="R603" s="92"/>
      <c r="S603" s="92"/>
      <c r="T603" s="92"/>
      <c r="U603" s="92"/>
      <c r="V603" s="92"/>
      <c r="W603" s="92"/>
      <c r="X603" s="92"/>
      <c r="Y603" s="92"/>
      <c r="Z603" s="92"/>
    </row>
    <row r="604" spans="1:26" x14ac:dyDescent="0.15">
      <c r="A604" s="92"/>
      <c r="B604" s="92"/>
      <c r="C604" s="92"/>
      <c r="D604" s="92"/>
      <c r="E604" s="92"/>
      <c r="F604" s="92"/>
      <c r="G604" s="92"/>
      <c r="H604" s="92"/>
      <c r="I604" s="92"/>
      <c r="J604" s="92"/>
      <c r="K604" s="92"/>
      <c r="L604" s="92"/>
      <c r="M604" s="92"/>
      <c r="N604" s="92"/>
      <c r="O604" s="92"/>
      <c r="P604" s="92"/>
      <c r="Q604" s="92"/>
      <c r="R604" s="92"/>
      <c r="S604" s="92"/>
      <c r="T604" s="92"/>
      <c r="U604" s="92"/>
      <c r="V604" s="92"/>
      <c r="W604" s="92"/>
      <c r="X604" s="92"/>
      <c r="Y604" s="92"/>
      <c r="Z604" s="92"/>
    </row>
    <row r="605" spans="1:26" x14ac:dyDescent="0.15">
      <c r="A605" s="92"/>
      <c r="B605" s="92"/>
      <c r="C605" s="92"/>
      <c r="D605" s="92"/>
      <c r="E605" s="92"/>
      <c r="F605" s="92"/>
      <c r="G605" s="92"/>
      <c r="H605" s="92"/>
      <c r="I605" s="92"/>
      <c r="J605" s="92"/>
      <c r="K605" s="92"/>
      <c r="L605" s="92"/>
      <c r="M605" s="92"/>
      <c r="N605" s="92"/>
      <c r="O605" s="92"/>
      <c r="P605" s="92"/>
      <c r="Q605" s="92"/>
      <c r="R605" s="92"/>
      <c r="S605" s="92"/>
      <c r="T605" s="92"/>
      <c r="U605" s="92"/>
      <c r="V605" s="92"/>
      <c r="W605" s="92"/>
      <c r="X605" s="92"/>
      <c r="Y605" s="92"/>
      <c r="Z605" s="92"/>
    </row>
    <row r="606" spans="1:26" x14ac:dyDescent="0.15">
      <c r="A606" s="92"/>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row>
    <row r="607" spans="1:26" x14ac:dyDescent="0.15">
      <c r="A607" s="92"/>
      <c r="B607" s="92"/>
      <c r="C607" s="92"/>
      <c r="D607" s="92"/>
      <c r="E607" s="92"/>
      <c r="F607" s="92"/>
      <c r="G607" s="92"/>
      <c r="H607" s="92"/>
      <c r="I607" s="92"/>
      <c r="J607" s="92"/>
      <c r="K607" s="92"/>
      <c r="L607" s="92"/>
      <c r="M607" s="92"/>
      <c r="N607" s="92"/>
      <c r="O607" s="92"/>
      <c r="P607" s="92"/>
      <c r="Q607" s="92"/>
      <c r="R607" s="92"/>
      <c r="S607" s="92"/>
      <c r="T607" s="92"/>
      <c r="U607" s="92"/>
      <c r="V607" s="92"/>
      <c r="W607" s="92"/>
      <c r="X607" s="92"/>
      <c r="Y607" s="92"/>
      <c r="Z607" s="92"/>
    </row>
    <row r="608" spans="1:26" x14ac:dyDescent="0.15">
      <c r="A608" s="92"/>
      <c r="B608" s="92"/>
      <c r="C608" s="92"/>
      <c r="D608" s="92"/>
      <c r="E608" s="92"/>
      <c r="F608" s="92"/>
      <c r="G608" s="92"/>
      <c r="H608" s="92"/>
      <c r="I608" s="92"/>
      <c r="J608" s="92"/>
      <c r="K608" s="92"/>
      <c r="L608" s="92"/>
      <c r="M608" s="92"/>
      <c r="N608" s="92"/>
      <c r="O608" s="92"/>
      <c r="P608" s="92"/>
      <c r="Q608" s="92"/>
      <c r="R608" s="92"/>
      <c r="S608" s="92"/>
      <c r="T608" s="92"/>
      <c r="U608" s="92"/>
      <c r="V608" s="92"/>
      <c r="W608" s="92"/>
      <c r="X608" s="92"/>
      <c r="Y608" s="92"/>
      <c r="Z608" s="92"/>
    </row>
    <row r="609" spans="1:26" x14ac:dyDescent="0.15">
      <c r="A609" s="92"/>
      <c r="B609" s="92"/>
      <c r="C609" s="92"/>
      <c r="D609" s="92"/>
      <c r="E609" s="92"/>
      <c r="F609" s="92"/>
      <c r="G609" s="92"/>
      <c r="H609" s="92"/>
      <c r="I609" s="92"/>
      <c r="J609" s="92"/>
      <c r="K609" s="92"/>
      <c r="L609" s="92"/>
      <c r="M609" s="92"/>
      <c r="N609" s="92"/>
      <c r="O609" s="92"/>
      <c r="P609" s="92"/>
      <c r="Q609" s="92"/>
      <c r="R609" s="92"/>
      <c r="S609" s="92"/>
      <c r="T609" s="92"/>
      <c r="U609" s="92"/>
      <c r="V609" s="92"/>
      <c r="W609" s="92"/>
      <c r="X609" s="92"/>
      <c r="Y609" s="92"/>
      <c r="Z609" s="92"/>
    </row>
    <row r="610" spans="1:26" x14ac:dyDescent="0.15">
      <c r="A610" s="92"/>
      <c r="B610" s="92"/>
      <c r="C610" s="92"/>
      <c r="D610" s="92"/>
      <c r="E610" s="92"/>
      <c r="F610" s="92"/>
      <c r="G610" s="92"/>
      <c r="H610" s="92"/>
      <c r="I610" s="92"/>
      <c r="J610" s="92"/>
      <c r="K610" s="92"/>
      <c r="L610" s="92"/>
      <c r="M610" s="92"/>
      <c r="N610" s="92"/>
      <c r="O610" s="92"/>
      <c r="P610" s="92"/>
      <c r="Q610" s="92"/>
      <c r="R610" s="92"/>
      <c r="S610" s="92"/>
      <c r="T610" s="92"/>
      <c r="U610" s="92"/>
      <c r="V610" s="92"/>
      <c r="W610" s="92"/>
      <c r="X610" s="92"/>
      <c r="Y610" s="92"/>
      <c r="Z610" s="92"/>
    </row>
    <row r="611" spans="1:26" x14ac:dyDescent="0.15">
      <c r="A611" s="92"/>
      <c r="B611" s="92"/>
      <c r="C611" s="92"/>
      <c r="D611" s="92"/>
      <c r="E611" s="92"/>
      <c r="F611" s="92"/>
      <c r="G611" s="92"/>
      <c r="H611" s="92"/>
      <c r="I611" s="92"/>
      <c r="J611" s="92"/>
      <c r="K611" s="92"/>
      <c r="L611" s="92"/>
      <c r="M611" s="92"/>
      <c r="N611" s="92"/>
      <c r="O611" s="92"/>
      <c r="P611" s="92"/>
      <c r="Q611" s="92"/>
      <c r="R611" s="92"/>
      <c r="S611" s="92"/>
      <c r="T611" s="92"/>
      <c r="U611" s="92"/>
      <c r="V611" s="92"/>
      <c r="W611" s="92"/>
      <c r="X611" s="92"/>
      <c r="Y611" s="92"/>
      <c r="Z611" s="92"/>
    </row>
    <row r="612" spans="1:26" x14ac:dyDescent="0.15">
      <c r="A612" s="92"/>
      <c r="B612" s="92"/>
      <c r="C612" s="92"/>
      <c r="D612" s="92"/>
      <c r="E612" s="92"/>
      <c r="F612" s="92"/>
      <c r="G612" s="92"/>
      <c r="H612" s="92"/>
      <c r="I612" s="92"/>
      <c r="J612" s="92"/>
      <c r="K612" s="92"/>
      <c r="L612" s="92"/>
      <c r="M612" s="92"/>
      <c r="N612" s="92"/>
      <c r="O612" s="92"/>
      <c r="P612" s="92"/>
      <c r="Q612" s="92"/>
      <c r="R612" s="92"/>
      <c r="S612" s="92"/>
      <c r="T612" s="92"/>
      <c r="U612" s="92"/>
      <c r="V612" s="92"/>
      <c r="W612" s="92"/>
      <c r="X612" s="92"/>
      <c r="Y612" s="92"/>
      <c r="Z612" s="92"/>
    </row>
    <row r="613" spans="1:26" x14ac:dyDescent="0.15">
      <c r="A613" s="92"/>
      <c r="B613" s="92"/>
      <c r="C613" s="92"/>
      <c r="D613" s="92"/>
      <c r="E613" s="92"/>
      <c r="F613" s="92"/>
      <c r="G613" s="92"/>
      <c r="H613" s="92"/>
      <c r="I613" s="92"/>
      <c r="J613" s="92"/>
      <c r="K613" s="92"/>
      <c r="L613" s="92"/>
      <c r="M613" s="92"/>
      <c r="N613" s="92"/>
      <c r="O613" s="92"/>
      <c r="P613" s="92"/>
      <c r="Q613" s="92"/>
      <c r="R613" s="92"/>
      <c r="S613" s="92"/>
      <c r="T613" s="92"/>
      <c r="U613" s="92"/>
      <c r="V613" s="92"/>
      <c r="W613" s="92"/>
      <c r="X613" s="92"/>
      <c r="Y613" s="92"/>
      <c r="Z613" s="92"/>
    </row>
    <row r="614" spans="1:26" x14ac:dyDescent="0.15">
      <c r="A614" s="92"/>
      <c r="B614" s="92"/>
      <c r="C614" s="92"/>
      <c r="D614" s="92"/>
      <c r="E614" s="92"/>
      <c r="F614" s="92"/>
      <c r="G614" s="92"/>
      <c r="H614" s="92"/>
      <c r="I614" s="92"/>
      <c r="J614" s="92"/>
      <c r="K614" s="92"/>
      <c r="L614" s="92"/>
      <c r="M614" s="92"/>
      <c r="N614" s="92"/>
      <c r="O614" s="92"/>
      <c r="P614" s="92"/>
      <c r="Q614" s="92"/>
      <c r="R614" s="92"/>
      <c r="S614" s="92"/>
      <c r="T614" s="92"/>
      <c r="U614" s="92"/>
      <c r="V614" s="92"/>
      <c r="W614" s="92"/>
      <c r="X614" s="92"/>
      <c r="Y614" s="92"/>
      <c r="Z614" s="92"/>
    </row>
    <row r="615" spans="1:26" x14ac:dyDescent="0.15">
      <c r="A615" s="92"/>
      <c r="B615" s="92"/>
      <c r="C615" s="92"/>
      <c r="D615" s="92"/>
      <c r="E615" s="92"/>
      <c r="F615" s="92"/>
      <c r="G615" s="92"/>
      <c r="H615" s="92"/>
      <c r="I615" s="92"/>
      <c r="J615" s="92"/>
      <c r="K615" s="92"/>
      <c r="L615" s="92"/>
      <c r="M615" s="92"/>
      <c r="N615" s="92"/>
      <c r="O615" s="92"/>
      <c r="P615" s="92"/>
      <c r="Q615" s="92"/>
      <c r="R615" s="92"/>
      <c r="S615" s="92"/>
      <c r="T615" s="92"/>
      <c r="U615" s="92"/>
      <c r="V615" s="92"/>
      <c r="W615" s="92"/>
      <c r="X615" s="92"/>
      <c r="Y615" s="92"/>
      <c r="Z615" s="92"/>
    </row>
    <row r="616" spans="1:26" x14ac:dyDescent="0.15">
      <c r="A616" s="92"/>
      <c r="B616" s="92"/>
      <c r="C616" s="92"/>
      <c r="D616" s="92"/>
      <c r="E616" s="92"/>
      <c r="F616" s="92"/>
      <c r="G616" s="92"/>
      <c r="H616" s="92"/>
      <c r="I616" s="92"/>
      <c r="J616" s="92"/>
      <c r="K616" s="92"/>
      <c r="L616" s="92"/>
      <c r="M616" s="92"/>
      <c r="N616" s="92"/>
      <c r="O616" s="92"/>
      <c r="P616" s="92"/>
      <c r="Q616" s="92"/>
      <c r="R616" s="92"/>
      <c r="S616" s="92"/>
      <c r="T616" s="92"/>
      <c r="U616" s="92"/>
      <c r="V616" s="92"/>
      <c r="W616" s="92"/>
      <c r="X616" s="92"/>
      <c r="Y616" s="92"/>
      <c r="Z616" s="92"/>
    </row>
    <row r="617" spans="1:26" x14ac:dyDescent="0.15">
      <c r="A617" s="92"/>
      <c r="B617" s="92"/>
      <c r="C617" s="92"/>
      <c r="D617" s="92"/>
      <c r="E617" s="92"/>
      <c r="F617" s="92"/>
      <c r="G617" s="92"/>
      <c r="H617" s="92"/>
      <c r="I617" s="92"/>
      <c r="J617" s="92"/>
      <c r="K617" s="92"/>
      <c r="L617" s="92"/>
      <c r="M617" s="92"/>
      <c r="N617" s="92"/>
      <c r="O617" s="92"/>
      <c r="P617" s="92"/>
      <c r="Q617" s="92"/>
      <c r="R617" s="92"/>
      <c r="S617" s="92"/>
      <c r="T617" s="92"/>
      <c r="U617" s="92"/>
      <c r="V617" s="92"/>
      <c r="W617" s="92"/>
      <c r="X617" s="92"/>
      <c r="Y617" s="92"/>
      <c r="Z617" s="92"/>
    </row>
    <row r="618" spans="1:26" x14ac:dyDescent="0.15">
      <c r="A618" s="92"/>
      <c r="B618" s="92"/>
      <c r="C618" s="92"/>
      <c r="D618" s="92"/>
      <c r="E618" s="92"/>
      <c r="F618" s="92"/>
      <c r="G618" s="92"/>
      <c r="H618" s="92"/>
      <c r="I618" s="92"/>
      <c r="J618" s="92"/>
      <c r="K618" s="92"/>
      <c r="L618" s="92"/>
      <c r="M618" s="92"/>
      <c r="N618" s="92"/>
      <c r="O618" s="92"/>
      <c r="P618" s="92"/>
      <c r="Q618" s="92"/>
      <c r="R618" s="92"/>
      <c r="S618" s="92"/>
      <c r="T618" s="92"/>
      <c r="U618" s="92"/>
      <c r="V618" s="92"/>
      <c r="W618" s="92"/>
      <c r="X618" s="92"/>
      <c r="Y618" s="92"/>
      <c r="Z618" s="92"/>
    </row>
    <row r="619" spans="1:26" x14ac:dyDescent="0.15">
      <c r="A619" s="92"/>
      <c r="B619" s="92"/>
      <c r="C619" s="92"/>
      <c r="D619" s="92"/>
      <c r="E619" s="92"/>
      <c r="F619" s="92"/>
      <c r="G619" s="92"/>
      <c r="H619" s="92"/>
      <c r="I619" s="92"/>
      <c r="J619" s="92"/>
      <c r="K619" s="92"/>
      <c r="L619" s="92"/>
      <c r="M619" s="92"/>
      <c r="N619" s="92"/>
      <c r="O619" s="92"/>
      <c r="P619" s="92"/>
      <c r="Q619" s="92"/>
      <c r="R619" s="92"/>
      <c r="S619" s="92"/>
      <c r="T619" s="92"/>
      <c r="U619" s="92"/>
      <c r="V619" s="92"/>
      <c r="W619" s="92"/>
      <c r="X619" s="92"/>
      <c r="Y619" s="92"/>
      <c r="Z619" s="92"/>
    </row>
    <row r="620" spans="1:26" x14ac:dyDescent="0.15">
      <c r="A620" s="92"/>
      <c r="B620" s="92"/>
      <c r="C620" s="92"/>
      <c r="D620" s="92"/>
      <c r="E620" s="92"/>
      <c r="F620" s="92"/>
      <c r="G620" s="92"/>
      <c r="H620" s="92"/>
      <c r="I620" s="92"/>
      <c r="J620" s="92"/>
      <c r="K620" s="92"/>
      <c r="L620" s="92"/>
      <c r="M620" s="92"/>
      <c r="N620" s="92"/>
      <c r="O620" s="92"/>
      <c r="P620" s="92"/>
      <c r="Q620" s="92"/>
      <c r="R620" s="92"/>
      <c r="S620" s="92"/>
      <c r="T620" s="92"/>
      <c r="U620" s="92"/>
      <c r="V620" s="92"/>
      <c r="W620" s="92"/>
      <c r="X620" s="92"/>
      <c r="Y620" s="92"/>
      <c r="Z620" s="92"/>
    </row>
    <row r="621" spans="1:26" x14ac:dyDescent="0.15">
      <c r="A621" s="92"/>
      <c r="B621" s="92"/>
      <c r="C621" s="92"/>
      <c r="D621" s="92"/>
      <c r="E621" s="92"/>
      <c r="F621" s="92"/>
      <c r="G621" s="92"/>
      <c r="H621" s="92"/>
      <c r="I621" s="92"/>
      <c r="J621" s="92"/>
      <c r="K621" s="92"/>
      <c r="L621" s="92"/>
      <c r="M621" s="92"/>
      <c r="N621" s="92"/>
      <c r="O621" s="92"/>
      <c r="P621" s="92"/>
      <c r="Q621" s="92"/>
      <c r="R621" s="92"/>
      <c r="S621" s="92"/>
      <c r="T621" s="92"/>
      <c r="U621" s="92"/>
      <c r="V621" s="92"/>
      <c r="W621" s="92"/>
      <c r="X621" s="92"/>
      <c r="Y621" s="92"/>
      <c r="Z621" s="92"/>
    </row>
    <row r="622" spans="1:26" x14ac:dyDescent="0.15">
      <c r="A622" s="92"/>
      <c r="B622" s="92"/>
      <c r="C622" s="92"/>
      <c r="D622" s="92"/>
      <c r="E622" s="92"/>
      <c r="F622" s="92"/>
      <c r="G622" s="92"/>
      <c r="H622" s="92"/>
      <c r="I622" s="92"/>
      <c r="J622" s="92"/>
      <c r="K622" s="92"/>
      <c r="L622" s="92"/>
      <c r="M622" s="92"/>
      <c r="N622" s="92"/>
      <c r="O622" s="92"/>
      <c r="P622" s="92"/>
      <c r="Q622" s="92"/>
      <c r="R622" s="92"/>
      <c r="S622" s="92"/>
      <c r="T622" s="92"/>
      <c r="U622" s="92"/>
      <c r="V622" s="92"/>
      <c r="W622" s="92"/>
      <c r="X622" s="92"/>
      <c r="Y622" s="92"/>
      <c r="Z622" s="92"/>
    </row>
    <row r="623" spans="1:26" x14ac:dyDescent="0.15">
      <c r="A623" s="92"/>
      <c r="B623" s="92"/>
      <c r="C623" s="92"/>
      <c r="D623" s="92"/>
      <c r="E623" s="92"/>
      <c r="F623" s="92"/>
      <c r="G623" s="92"/>
      <c r="H623" s="92"/>
      <c r="I623" s="92"/>
      <c r="J623" s="92"/>
      <c r="K623" s="92"/>
      <c r="L623" s="92"/>
      <c r="M623" s="92"/>
      <c r="N623" s="92"/>
      <c r="O623" s="92"/>
      <c r="P623" s="92"/>
      <c r="Q623" s="92"/>
      <c r="R623" s="92"/>
      <c r="S623" s="92"/>
      <c r="T623" s="92"/>
      <c r="U623" s="92"/>
      <c r="V623" s="92"/>
      <c r="W623" s="92"/>
      <c r="X623" s="92"/>
      <c r="Y623" s="92"/>
      <c r="Z623" s="92"/>
    </row>
    <row r="624" spans="1:26" x14ac:dyDescent="0.15">
      <c r="A624" s="92"/>
      <c r="B624" s="92"/>
      <c r="C624" s="92"/>
      <c r="D624" s="92"/>
      <c r="E624" s="92"/>
      <c r="F624" s="92"/>
      <c r="G624" s="92"/>
      <c r="H624" s="92"/>
      <c r="I624" s="92"/>
      <c r="J624" s="92"/>
      <c r="K624" s="92"/>
      <c r="L624" s="92"/>
      <c r="M624" s="92"/>
      <c r="N624" s="92"/>
      <c r="O624" s="92"/>
      <c r="P624" s="92"/>
      <c r="Q624" s="92"/>
      <c r="R624" s="92"/>
      <c r="S624" s="92"/>
      <c r="T624" s="92"/>
      <c r="U624" s="92"/>
      <c r="V624" s="92"/>
      <c r="W624" s="92"/>
      <c r="X624" s="92"/>
      <c r="Y624" s="92"/>
      <c r="Z624" s="92"/>
    </row>
    <row r="625" spans="1:26" x14ac:dyDescent="0.15">
      <c r="A625" s="92"/>
      <c r="B625" s="92"/>
      <c r="C625" s="92"/>
      <c r="D625" s="92"/>
      <c r="E625" s="92"/>
      <c r="F625" s="92"/>
      <c r="G625" s="92"/>
      <c r="H625" s="92"/>
      <c r="I625" s="92"/>
      <c r="J625" s="92"/>
      <c r="K625" s="92"/>
      <c r="L625" s="92"/>
      <c r="M625" s="92"/>
      <c r="N625" s="92"/>
      <c r="O625" s="92"/>
      <c r="P625" s="92"/>
      <c r="Q625" s="92"/>
      <c r="R625" s="92"/>
      <c r="S625" s="92"/>
      <c r="T625" s="92"/>
      <c r="U625" s="92"/>
      <c r="V625" s="92"/>
      <c r="W625" s="92"/>
      <c r="X625" s="92"/>
      <c r="Y625" s="92"/>
      <c r="Z625" s="92"/>
    </row>
    <row r="626" spans="1:26" x14ac:dyDescent="0.15">
      <c r="A626" s="92"/>
      <c r="B626" s="92"/>
      <c r="C626" s="92"/>
      <c r="D626" s="92"/>
      <c r="E626" s="92"/>
      <c r="F626" s="92"/>
      <c r="G626" s="92"/>
      <c r="H626" s="92"/>
      <c r="I626" s="92"/>
      <c r="J626" s="92"/>
      <c r="K626" s="92"/>
      <c r="L626" s="92"/>
      <c r="M626" s="92"/>
      <c r="N626" s="92"/>
      <c r="O626" s="92"/>
      <c r="P626" s="92"/>
      <c r="Q626" s="92"/>
      <c r="R626" s="92"/>
      <c r="S626" s="92"/>
      <c r="T626" s="92"/>
      <c r="U626" s="92"/>
      <c r="V626" s="92"/>
      <c r="W626" s="92"/>
      <c r="X626" s="92"/>
      <c r="Y626" s="92"/>
      <c r="Z626" s="92"/>
    </row>
    <row r="627" spans="1:26" x14ac:dyDescent="0.15">
      <c r="A627" s="92"/>
      <c r="B627" s="92"/>
      <c r="C627" s="92"/>
      <c r="D627" s="92"/>
      <c r="E627" s="92"/>
      <c r="F627" s="92"/>
      <c r="G627" s="92"/>
      <c r="H627" s="92"/>
      <c r="I627" s="92"/>
      <c r="J627" s="92"/>
      <c r="K627" s="92"/>
      <c r="L627" s="92"/>
      <c r="M627" s="92"/>
      <c r="N627" s="92"/>
      <c r="O627" s="92"/>
      <c r="P627" s="92"/>
      <c r="Q627" s="92"/>
      <c r="R627" s="92"/>
      <c r="S627" s="92"/>
      <c r="T627" s="92"/>
      <c r="U627" s="92"/>
      <c r="V627" s="92"/>
      <c r="W627" s="92"/>
      <c r="X627" s="92"/>
      <c r="Y627" s="92"/>
      <c r="Z627" s="92"/>
    </row>
    <row r="628" spans="1:26" x14ac:dyDescent="0.15">
      <c r="A628" s="92"/>
      <c r="B628" s="92"/>
      <c r="C628" s="92"/>
      <c r="D628" s="92"/>
      <c r="E628" s="92"/>
      <c r="F628" s="92"/>
      <c r="G628" s="92"/>
      <c r="H628" s="92"/>
      <c r="I628" s="92"/>
      <c r="J628" s="92"/>
      <c r="K628" s="92"/>
      <c r="L628" s="92"/>
      <c r="M628" s="92"/>
      <c r="N628" s="92"/>
      <c r="O628" s="92"/>
      <c r="P628" s="92"/>
      <c r="Q628" s="92"/>
      <c r="R628" s="92"/>
      <c r="S628" s="92"/>
      <c r="T628" s="92"/>
      <c r="U628" s="92"/>
      <c r="V628" s="92"/>
      <c r="W628" s="92"/>
      <c r="X628" s="92"/>
      <c r="Y628" s="92"/>
      <c r="Z628" s="92"/>
    </row>
    <row r="629" spans="1:26" x14ac:dyDescent="0.15">
      <c r="A629" s="92"/>
      <c r="B629" s="92"/>
      <c r="C629" s="92"/>
      <c r="D629" s="92"/>
      <c r="E629" s="92"/>
      <c r="F629" s="92"/>
      <c r="G629" s="92"/>
      <c r="H629" s="92"/>
      <c r="I629" s="92"/>
      <c r="J629" s="92"/>
      <c r="K629" s="92"/>
      <c r="L629" s="92"/>
      <c r="M629" s="92"/>
      <c r="N629" s="92"/>
      <c r="O629" s="92"/>
      <c r="P629" s="92"/>
      <c r="Q629" s="92"/>
      <c r="R629" s="92"/>
      <c r="S629" s="92"/>
      <c r="T629" s="92"/>
      <c r="U629" s="92"/>
      <c r="V629" s="92"/>
      <c r="W629" s="92"/>
      <c r="X629" s="92"/>
      <c r="Y629" s="92"/>
      <c r="Z629" s="92"/>
    </row>
    <row r="630" spans="1:26" x14ac:dyDescent="0.15">
      <c r="A630" s="92"/>
      <c r="B630" s="92"/>
      <c r="C630" s="92"/>
      <c r="D630" s="92"/>
      <c r="E630" s="92"/>
      <c r="F630" s="92"/>
      <c r="G630" s="92"/>
      <c r="H630" s="92"/>
      <c r="I630" s="92"/>
      <c r="J630" s="92"/>
      <c r="K630" s="92"/>
      <c r="L630" s="92"/>
      <c r="M630" s="92"/>
      <c r="N630" s="92"/>
      <c r="O630" s="92"/>
      <c r="P630" s="92"/>
      <c r="Q630" s="92"/>
      <c r="R630" s="92"/>
      <c r="S630" s="92"/>
      <c r="T630" s="92"/>
      <c r="U630" s="92"/>
      <c r="V630" s="92"/>
      <c r="W630" s="92"/>
      <c r="X630" s="92"/>
      <c r="Y630" s="92"/>
      <c r="Z630" s="92"/>
    </row>
    <row r="631" spans="1:26" x14ac:dyDescent="0.15">
      <c r="A631" s="92"/>
      <c r="B631" s="92"/>
      <c r="C631" s="92"/>
      <c r="D631" s="92"/>
      <c r="E631" s="92"/>
      <c r="F631" s="92"/>
      <c r="G631" s="92"/>
      <c r="H631" s="92"/>
      <c r="I631" s="92"/>
      <c r="J631" s="92"/>
      <c r="K631" s="92"/>
      <c r="L631" s="92"/>
      <c r="M631" s="92"/>
      <c r="N631" s="92"/>
      <c r="O631" s="92"/>
      <c r="P631" s="92"/>
      <c r="Q631" s="92"/>
      <c r="R631" s="92"/>
      <c r="S631" s="92"/>
      <c r="T631" s="92"/>
      <c r="U631" s="92"/>
      <c r="V631" s="92"/>
      <c r="W631" s="92"/>
      <c r="X631" s="92"/>
      <c r="Y631" s="92"/>
      <c r="Z631" s="92"/>
    </row>
    <row r="632" spans="1:26" x14ac:dyDescent="0.15">
      <c r="A632" s="92"/>
      <c r="B632" s="92"/>
      <c r="C632" s="92"/>
      <c r="D632" s="92"/>
      <c r="E632" s="92"/>
      <c r="F632" s="92"/>
      <c r="G632" s="92"/>
      <c r="H632" s="92"/>
      <c r="I632" s="92"/>
      <c r="J632" s="92"/>
      <c r="K632" s="92"/>
      <c r="L632" s="92"/>
      <c r="M632" s="92"/>
      <c r="N632" s="92"/>
      <c r="O632" s="92"/>
      <c r="P632" s="92"/>
      <c r="Q632" s="92"/>
      <c r="R632" s="92"/>
      <c r="S632" s="92"/>
      <c r="T632" s="92"/>
      <c r="U632" s="92"/>
      <c r="V632" s="92"/>
      <c r="W632" s="92"/>
      <c r="X632" s="92"/>
      <c r="Y632" s="92"/>
      <c r="Z632" s="92"/>
    </row>
    <row r="633" spans="1:26" x14ac:dyDescent="0.15">
      <c r="A633" s="92"/>
      <c r="B633" s="92"/>
      <c r="C633" s="92"/>
      <c r="D633" s="92"/>
      <c r="E633" s="92"/>
      <c r="F633" s="92"/>
      <c r="G633" s="92"/>
      <c r="H633" s="92"/>
      <c r="I633" s="92"/>
      <c r="J633" s="92"/>
      <c r="K633" s="92"/>
      <c r="L633" s="92"/>
      <c r="M633" s="92"/>
      <c r="N633" s="92"/>
      <c r="O633" s="92"/>
      <c r="P633" s="92"/>
      <c r="Q633" s="92"/>
      <c r="R633" s="92"/>
      <c r="S633" s="92"/>
      <c r="T633" s="92"/>
      <c r="U633" s="92"/>
      <c r="V633" s="92"/>
      <c r="W633" s="92"/>
      <c r="X633" s="92"/>
      <c r="Y633" s="92"/>
      <c r="Z633" s="92"/>
    </row>
    <row r="634" spans="1:26" x14ac:dyDescent="0.15">
      <c r="A634" s="92"/>
      <c r="B634" s="92"/>
      <c r="C634" s="92"/>
      <c r="D634" s="92"/>
      <c r="E634" s="92"/>
      <c r="F634" s="92"/>
      <c r="G634" s="92"/>
      <c r="H634" s="92"/>
      <c r="I634" s="92"/>
      <c r="J634" s="92"/>
      <c r="K634" s="92"/>
      <c r="L634" s="92"/>
      <c r="M634" s="92"/>
      <c r="N634" s="92"/>
      <c r="O634" s="92"/>
      <c r="P634" s="92"/>
      <c r="Q634" s="92"/>
      <c r="R634" s="92"/>
      <c r="S634" s="92"/>
      <c r="T634" s="92"/>
      <c r="U634" s="92"/>
      <c r="V634" s="92"/>
      <c r="W634" s="92"/>
      <c r="X634" s="92"/>
      <c r="Y634" s="92"/>
      <c r="Z634" s="92"/>
    </row>
    <row r="635" spans="1:26" x14ac:dyDescent="0.15">
      <c r="A635" s="92"/>
      <c r="B635" s="92"/>
      <c r="C635" s="92"/>
      <c r="D635" s="92"/>
      <c r="E635" s="92"/>
      <c r="F635" s="92"/>
      <c r="G635" s="92"/>
      <c r="H635" s="92"/>
      <c r="I635" s="92"/>
      <c r="J635" s="92"/>
      <c r="K635" s="92"/>
      <c r="L635" s="92"/>
      <c r="M635" s="92"/>
      <c r="N635" s="92"/>
      <c r="O635" s="92"/>
      <c r="P635" s="92"/>
      <c r="Q635" s="92"/>
      <c r="R635" s="92"/>
      <c r="S635" s="92"/>
      <c r="T635" s="92"/>
      <c r="U635" s="92"/>
      <c r="V635" s="92"/>
      <c r="W635" s="92"/>
      <c r="X635" s="92"/>
      <c r="Y635" s="92"/>
      <c r="Z635" s="92"/>
    </row>
    <row r="636" spans="1:26" x14ac:dyDescent="0.15">
      <c r="A636" s="92"/>
      <c r="B636" s="92"/>
      <c r="C636" s="92"/>
      <c r="D636" s="92"/>
      <c r="E636" s="92"/>
      <c r="F636" s="92"/>
      <c r="G636" s="92"/>
      <c r="H636" s="92"/>
      <c r="I636" s="92"/>
      <c r="J636" s="92"/>
      <c r="K636" s="92"/>
      <c r="L636" s="92"/>
      <c r="M636" s="92"/>
      <c r="N636" s="92"/>
      <c r="O636" s="92"/>
      <c r="P636" s="92"/>
      <c r="Q636" s="92"/>
      <c r="R636" s="92"/>
      <c r="S636" s="92"/>
      <c r="T636" s="92"/>
      <c r="U636" s="92"/>
      <c r="V636" s="92"/>
      <c r="W636" s="92"/>
      <c r="X636" s="92"/>
      <c r="Y636" s="92"/>
      <c r="Z636" s="92"/>
    </row>
    <row r="637" spans="1:26" x14ac:dyDescent="0.15">
      <c r="A637" s="92"/>
      <c r="B637" s="92"/>
      <c r="C637" s="92"/>
      <c r="D637" s="92"/>
      <c r="E637" s="92"/>
      <c r="F637" s="92"/>
      <c r="G637" s="92"/>
      <c r="H637" s="92"/>
      <c r="I637" s="92"/>
      <c r="J637" s="92"/>
      <c r="K637" s="92"/>
      <c r="L637" s="92"/>
      <c r="M637" s="92"/>
      <c r="N637" s="92"/>
      <c r="O637" s="92"/>
      <c r="P637" s="92"/>
      <c r="Q637" s="92"/>
      <c r="R637" s="92"/>
      <c r="S637" s="92"/>
      <c r="T637" s="92"/>
      <c r="U637" s="92"/>
      <c r="V637" s="92"/>
      <c r="W637" s="92"/>
      <c r="X637" s="92"/>
      <c r="Y637" s="92"/>
      <c r="Z637" s="92"/>
    </row>
    <row r="638" spans="1:26" x14ac:dyDescent="0.15">
      <c r="A638" s="92"/>
      <c r="B638" s="92"/>
      <c r="C638" s="92"/>
      <c r="D638" s="92"/>
      <c r="E638" s="92"/>
      <c r="F638" s="92"/>
      <c r="G638" s="92"/>
      <c r="H638" s="92"/>
      <c r="I638" s="92"/>
      <c r="J638" s="92"/>
      <c r="K638" s="92"/>
      <c r="L638" s="92"/>
      <c r="M638" s="92"/>
      <c r="N638" s="92"/>
      <c r="O638" s="92"/>
      <c r="P638" s="92"/>
      <c r="Q638" s="92"/>
      <c r="R638" s="92"/>
      <c r="S638" s="92"/>
      <c r="T638" s="92"/>
      <c r="U638" s="92"/>
      <c r="V638" s="92"/>
      <c r="W638" s="92"/>
      <c r="X638" s="92"/>
      <c r="Y638" s="92"/>
      <c r="Z638" s="92"/>
    </row>
    <row r="639" spans="1:26" x14ac:dyDescent="0.15">
      <c r="A639" s="92"/>
      <c r="B639" s="92"/>
      <c r="C639" s="92"/>
      <c r="D639" s="92"/>
      <c r="E639" s="92"/>
      <c r="F639" s="92"/>
      <c r="G639" s="92"/>
      <c r="H639" s="92"/>
      <c r="I639" s="92"/>
      <c r="J639" s="92"/>
      <c r="K639" s="92"/>
      <c r="L639" s="92"/>
      <c r="M639" s="92"/>
      <c r="N639" s="92"/>
      <c r="O639" s="92"/>
      <c r="P639" s="92"/>
      <c r="Q639" s="92"/>
      <c r="R639" s="92"/>
      <c r="S639" s="92"/>
      <c r="T639" s="92"/>
      <c r="U639" s="92"/>
      <c r="V639" s="92"/>
      <c r="W639" s="92"/>
      <c r="X639" s="92"/>
      <c r="Y639" s="92"/>
      <c r="Z639" s="92"/>
    </row>
    <row r="640" spans="1:26" x14ac:dyDescent="0.15">
      <c r="A640" s="92"/>
      <c r="B640" s="92"/>
      <c r="C640" s="92"/>
      <c r="D640" s="92"/>
      <c r="E640" s="92"/>
      <c r="F640" s="92"/>
      <c r="G640" s="92"/>
      <c r="H640" s="92"/>
      <c r="I640" s="92"/>
      <c r="J640" s="92"/>
      <c r="K640" s="92"/>
      <c r="L640" s="92"/>
      <c r="M640" s="92"/>
      <c r="N640" s="92"/>
      <c r="O640" s="92"/>
      <c r="P640" s="92"/>
      <c r="Q640" s="92"/>
      <c r="R640" s="92"/>
      <c r="S640" s="92"/>
      <c r="T640" s="92"/>
      <c r="U640" s="92"/>
      <c r="V640" s="92"/>
      <c r="W640" s="92"/>
      <c r="X640" s="92"/>
      <c r="Y640" s="92"/>
      <c r="Z640" s="92"/>
    </row>
    <row r="641" spans="1:26" x14ac:dyDescent="0.15">
      <c r="A641" s="92"/>
      <c r="B641" s="92"/>
      <c r="C641" s="92"/>
      <c r="D641" s="92"/>
      <c r="E641" s="92"/>
      <c r="F641" s="92"/>
      <c r="G641" s="92"/>
      <c r="H641" s="92"/>
      <c r="I641" s="92"/>
      <c r="J641" s="92"/>
      <c r="K641" s="92"/>
      <c r="L641" s="92"/>
      <c r="M641" s="92"/>
      <c r="N641" s="92"/>
      <c r="O641" s="92"/>
      <c r="P641" s="92"/>
      <c r="Q641" s="92"/>
      <c r="R641" s="92"/>
      <c r="S641" s="92"/>
      <c r="T641" s="92"/>
      <c r="U641" s="92"/>
      <c r="V641" s="92"/>
      <c r="W641" s="92"/>
      <c r="X641" s="92"/>
      <c r="Y641" s="92"/>
      <c r="Z641" s="92"/>
    </row>
    <row r="642" spans="1:26" x14ac:dyDescent="0.15">
      <c r="A642" s="92"/>
      <c r="B642" s="92"/>
      <c r="C642" s="92"/>
      <c r="D642" s="92"/>
      <c r="E642" s="92"/>
      <c r="F642" s="92"/>
      <c r="G642" s="92"/>
      <c r="H642" s="92"/>
      <c r="I642" s="92"/>
      <c r="J642" s="92"/>
      <c r="K642" s="92"/>
      <c r="L642" s="92"/>
      <c r="M642" s="92"/>
      <c r="N642" s="92"/>
      <c r="O642" s="92"/>
      <c r="P642" s="92"/>
      <c r="Q642" s="92"/>
      <c r="R642" s="92"/>
      <c r="S642" s="92"/>
      <c r="T642" s="92"/>
      <c r="U642" s="92"/>
      <c r="V642" s="92"/>
      <c r="W642" s="92"/>
      <c r="X642" s="92"/>
      <c r="Y642" s="92"/>
      <c r="Z642" s="92"/>
    </row>
    <row r="643" spans="1:26" x14ac:dyDescent="0.15">
      <c r="A643" s="92"/>
      <c r="B643" s="92"/>
      <c r="C643" s="92"/>
      <c r="D643" s="92"/>
      <c r="E643" s="92"/>
      <c r="F643" s="92"/>
      <c r="G643" s="92"/>
      <c r="H643" s="92"/>
      <c r="I643" s="92"/>
      <c r="J643" s="92"/>
      <c r="K643" s="92"/>
      <c r="L643" s="92"/>
      <c r="M643" s="92"/>
      <c r="N643" s="92"/>
      <c r="O643" s="92"/>
      <c r="P643" s="92"/>
      <c r="Q643" s="92"/>
      <c r="R643" s="92"/>
      <c r="S643" s="92"/>
      <c r="T643" s="92"/>
      <c r="U643" s="92"/>
      <c r="V643" s="92"/>
      <c r="W643" s="92"/>
      <c r="X643" s="92"/>
      <c r="Y643" s="92"/>
      <c r="Z643" s="92"/>
    </row>
    <row r="644" spans="1:26" x14ac:dyDescent="0.15">
      <c r="A644" s="92"/>
      <c r="B644" s="92"/>
      <c r="C644" s="92"/>
      <c r="D644" s="92"/>
      <c r="E644" s="92"/>
      <c r="F644" s="92"/>
      <c r="G644" s="92"/>
      <c r="H644" s="92"/>
      <c r="I644" s="92"/>
      <c r="J644" s="92"/>
      <c r="K644" s="92"/>
      <c r="L644" s="92"/>
      <c r="M644" s="92"/>
      <c r="N644" s="92"/>
      <c r="O644" s="92"/>
      <c r="P644" s="92"/>
      <c r="Q644" s="92"/>
      <c r="R644" s="92"/>
      <c r="S644" s="92"/>
      <c r="T644" s="92"/>
      <c r="U644" s="92"/>
      <c r="V644" s="92"/>
      <c r="W644" s="92"/>
      <c r="X644" s="92"/>
      <c r="Y644" s="92"/>
      <c r="Z644" s="92"/>
    </row>
    <row r="645" spans="1:26" x14ac:dyDescent="0.15">
      <c r="A645" s="92"/>
      <c r="B645" s="92"/>
      <c r="C645" s="92"/>
      <c r="D645" s="92"/>
      <c r="E645" s="92"/>
      <c r="F645" s="92"/>
      <c r="G645" s="92"/>
      <c r="H645" s="92"/>
      <c r="I645" s="92"/>
      <c r="J645" s="92"/>
      <c r="K645" s="92"/>
      <c r="L645" s="92"/>
      <c r="M645" s="92"/>
      <c r="N645" s="92"/>
      <c r="O645" s="92"/>
      <c r="P645" s="92"/>
      <c r="Q645" s="92"/>
      <c r="R645" s="92"/>
      <c r="S645" s="92"/>
      <c r="T645" s="92"/>
      <c r="U645" s="92"/>
      <c r="V645" s="92"/>
      <c r="W645" s="92"/>
      <c r="X645" s="92"/>
      <c r="Y645" s="92"/>
      <c r="Z645" s="92"/>
    </row>
    <row r="646" spans="1:26" x14ac:dyDescent="0.15">
      <c r="A646" s="92"/>
      <c r="B646" s="92"/>
      <c r="C646" s="92"/>
      <c r="D646" s="92"/>
      <c r="E646" s="92"/>
      <c r="F646" s="92"/>
      <c r="G646" s="92"/>
      <c r="H646" s="92"/>
      <c r="I646" s="92"/>
      <c r="J646" s="92"/>
      <c r="K646" s="92"/>
      <c r="L646" s="92"/>
      <c r="M646" s="92"/>
      <c r="N646" s="92"/>
      <c r="O646" s="92"/>
      <c r="P646" s="92"/>
      <c r="Q646" s="92"/>
      <c r="R646" s="92"/>
      <c r="S646" s="92"/>
      <c r="T646" s="92"/>
      <c r="U646" s="92"/>
      <c r="V646" s="92"/>
      <c r="W646" s="92"/>
      <c r="X646" s="92"/>
      <c r="Y646" s="92"/>
      <c r="Z646" s="92"/>
    </row>
    <row r="647" spans="1:26" x14ac:dyDescent="0.15">
      <c r="A647" s="92"/>
      <c r="B647" s="92"/>
      <c r="C647" s="92"/>
      <c r="D647" s="92"/>
      <c r="E647" s="92"/>
      <c r="F647" s="92"/>
      <c r="G647" s="92"/>
      <c r="H647" s="92"/>
      <c r="I647" s="92"/>
      <c r="J647" s="92"/>
      <c r="K647" s="92"/>
      <c r="L647" s="92"/>
      <c r="M647" s="92"/>
      <c r="N647" s="92"/>
      <c r="O647" s="92"/>
      <c r="P647" s="92"/>
      <c r="Q647" s="92"/>
      <c r="R647" s="92"/>
      <c r="S647" s="92"/>
      <c r="T647" s="92"/>
      <c r="U647" s="92"/>
      <c r="V647" s="92"/>
      <c r="W647" s="92"/>
      <c r="X647" s="92"/>
      <c r="Y647" s="92"/>
      <c r="Z647" s="92"/>
    </row>
    <row r="648" spans="1:26" x14ac:dyDescent="0.15">
      <c r="A648" s="92"/>
      <c r="B648" s="92"/>
      <c r="C648" s="92"/>
      <c r="D648" s="92"/>
      <c r="E648" s="92"/>
      <c r="F648" s="92"/>
      <c r="G648" s="92"/>
      <c r="H648" s="92"/>
      <c r="I648" s="92"/>
      <c r="J648" s="92"/>
      <c r="K648" s="92"/>
      <c r="L648" s="92"/>
      <c r="M648" s="92"/>
      <c r="N648" s="92"/>
      <c r="O648" s="92"/>
      <c r="P648" s="92"/>
      <c r="Q648" s="92"/>
      <c r="R648" s="92"/>
      <c r="S648" s="92"/>
      <c r="T648" s="92"/>
      <c r="U648" s="92"/>
      <c r="V648" s="92"/>
      <c r="W648" s="92"/>
      <c r="X648" s="92"/>
      <c r="Y648" s="92"/>
      <c r="Z648" s="92"/>
    </row>
    <row r="649" spans="1:26" x14ac:dyDescent="0.15">
      <c r="A649" s="92"/>
      <c r="B649" s="92"/>
      <c r="C649" s="92"/>
      <c r="D649" s="92"/>
      <c r="E649" s="92"/>
      <c r="F649" s="92"/>
      <c r="G649" s="92"/>
      <c r="H649" s="92"/>
      <c r="I649" s="92"/>
      <c r="J649" s="92"/>
      <c r="K649" s="92"/>
      <c r="L649" s="92"/>
      <c r="M649" s="92"/>
      <c r="N649" s="92"/>
      <c r="O649" s="92"/>
      <c r="P649" s="92"/>
      <c r="Q649" s="92"/>
      <c r="R649" s="92"/>
      <c r="S649" s="92"/>
      <c r="T649" s="92"/>
      <c r="U649" s="92"/>
      <c r="V649" s="92"/>
      <c r="W649" s="92"/>
      <c r="X649" s="92"/>
      <c r="Y649" s="92"/>
      <c r="Z649" s="92"/>
    </row>
    <row r="650" spans="1:26" x14ac:dyDescent="0.15">
      <c r="A650" s="92"/>
      <c r="B650" s="92"/>
      <c r="C650" s="92"/>
      <c r="D650" s="92"/>
      <c r="E650" s="92"/>
      <c r="F650" s="92"/>
      <c r="G650" s="92"/>
      <c r="H650" s="92"/>
      <c r="I650" s="92"/>
      <c r="J650" s="92"/>
      <c r="K650" s="92"/>
      <c r="L650" s="92"/>
      <c r="M650" s="92"/>
      <c r="N650" s="92"/>
      <c r="O650" s="92"/>
      <c r="P650" s="92"/>
      <c r="Q650" s="92"/>
      <c r="R650" s="92"/>
      <c r="S650" s="92"/>
      <c r="T650" s="92"/>
      <c r="U650" s="92"/>
      <c r="V650" s="92"/>
      <c r="W650" s="92"/>
      <c r="X650" s="92"/>
      <c r="Y650" s="92"/>
      <c r="Z650" s="92"/>
    </row>
    <row r="651" spans="1:26" x14ac:dyDescent="0.15">
      <c r="A651" s="92"/>
      <c r="B651" s="92"/>
      <c r="C651" s="92"/>
      <c r="D651" s="92"/>
      <c r="E651" s="92"/>
      <c r="F651" s="92"/>
      <c r="G651" s="92"/>
      <c r="H651" s="92"/>
      <c r="I651" s="92"/>
      <c r="J651" s="92"/>
      <c r="K651" s="92"/>
      <c r="L651" s="92"/>
      <c r="M651" s="92"/>
      <c r="N651" s="92"/>
      <c r="O651" s="92"/>
      <c r="P651" s="92"/>
      <c r="Q651" s="92"/>
      <c r="R651" s="92"/>
      <c r="S651" s="92"/>
      <c r="T651" s="92"/>
      <c r="U651" s="92"/>
      <c r="V651" s="92"/>
      <c r="W651" s="92"/>
      <c r="X651" s="92"/>
      <c r="Y651" s="92"/>
      <c r="Z651" s="92"/>
    </row>
    <row r="652" spans="1:26" x14ac:dyDescent="0.15">
      <c r="A652" s="92"/>
      <c r="B652" s="92"/>
      <c r="C652" s="92"/>
      <c r="D652" s="92"/>
      <c r="E652" s="92"/>
      <c r="F652" s="92"/>
      <c r="G652" s="92"/>
      <c r="H652" s="92"/>
      <c r="I652" s="92"/>
      <c r="J652" s="92"/>
      <c r="K652" s="92"/>
      <c r="L652" s="92"/>
      <c r="M652" s="92"/>
      <c r="N652" s="92"/>
      <c r="O652" s="92"/>
      <c r="P652" s="92"/>
      <c r="Q652" s="92"/>
      <c r="R652" s="92"/>
      <c r="S652" s="92"/>
      <c r="T652" s="92"/>
      <c r="U652" s="92"/>
      <c r="V652" s="92"/>
      <c r="W652" s="92"/>
      <c r="X652" s="92"/>
      <c r="Y652" s="92"/>
      <c r="Z652" s="92"/>
    </row>
    <row r="653" spans="1:26" x14ac:dyDescent="0.15">
      <c r="A653" s="92"/>
      <c r="B653" s="92"/>
      <c r="C653" s="92"/>
      <c r="D653" s="92"/>
      <c r="E653" s="92"/>
      <c r="F653" s="92"/>
      <c r="G653" s="92"/>
      <c r="H653" s="92"/>
      <c r="I653" s="92"/>
      <c r="J653" s="92"/>
      <c r="K653" s="92"/>
      <c r="L653" s="92"/>
      <c r="M653" s="92"/>
      <c r="N653" s="92"/>
      <c r="O653" s="92"/>
      <c r="P653" s="92"/>
      <c r="Q653" s="92"/>
      <c r="R653" s="92"/>
      <c r="S653" s="92"/>
      <c r="T653" s="92"/>
      <c r="U653" s="92"/>
      <c r="V653" s="92"/>
      <c r="W653" s="92"/>
      <c r="X653" s="92"/>
      <c r="Y653" s="92"/>
      <c r="Z653" s="92"/>
    </row>
    <row r="654" spans="1:26" x14ac:dyDescent="0.15">
      <c r="A654" s="92"/>
      <c r="B654" s="92"/>
      <c r="C654" s="92"/>
      <c r="D654" s="92"/>
      <c r="E654" s="92"/>
      <c r="F654" s="92"/>
      <c r="G654" s="92"/>
      <c r="H654" s="92"/>
      <c r="I654" s="92"/>
      <c r="J654" s="92"/>
      <c r="K654" s="92"/>
      <c r="L654" s="92"/>
      <c r="M654" s="92"/>
      <c r="N654" s="92"/>
      <c r="O654" s="92"/>
      <c r="P654" s="92"/>
      <c r="Q654" s="92"/>
      <c r="R654" s="92"/>
      <c r="S654" s="92"/>
      <c r="T654" s="92"/>
      <c r="U654" s="92"/>
      <c r="V654" s="92"/>
      <c r="W654" s="92"/>
      <c r="X654" s="92"/>
      <c r="Y654" s="92"/>
      <c r="Z654" s="92"/>
    </row>
    <row r="655" spans="1:26" x14ac:dyDescent="0.15">
      <c r="A655" s="92"/>
      <c r="B655" s="92"/>
      <c r="C655" s="92"/>
      <c r="D655" s="92"/>
      <c r="E655" s="92"/>
      <c r="F655" s="92"/>
      <c r="G655" s="92"/>
      <c r="H655" s="92"/>
      <c r="I655" s="92"/>
      <c r="J655" s="92"/>
      <c r="K655" s="92"/>
      <c r="L655" s="92"/>
      <c r="M655" s="92"/>
      <c r="N655" s="92"/>
      <c r="O655" s="92"/>
      <c r="P655" s="92"/>
      <c r="Q655" s="92"/>
      <c r="R655" s="92"/>
      <c r="S655" s="92"/>
      <c r="T655" s="92"/>
      <c r="U655" s="92"/>
      <c r="V655" s="92"/>
      <c r="W655" s="92"/>
      <c r="X655" s="92"/>
      <c r="Y655" s="92"/>
      <c r="Z655" s="92"/>
    </row>
    <row r="656" spans="1:26" x14ac:dyDescent="0.15">
      <c r="A656" s="92"/>
      <c r="B656" s="92"/>
      <c r="C656" s="92"/>
      <c r="D656" s="92"/>
      <c r="E656" s="92"/>
      <c r="F656" s="92"/>
      <c r="G656" s="92"/>
      <c r="H656" s="92"/>
      <c r="I656" s="92"/>
      <c r="J656" s="92"/>
      <c r="K656" s="92"/>
      <c r="L656" s="92"/>
      <c r="M656" s="92"/>
      <c r="N656" s="92"/>
      <c r="O656" s="92"/>
      <c r="P656" s="92"/>
      <c r="Q656" s="92"/>
      <c r="R656" s="92"/>
      <c r="S656" s="92"/>
      <c r="T656" s="92"/>
      <c r="U656" s="92"/>
      <c r="V656" s="92"/>
      <c r="W656" s="92"/>
      <c r="X656" s="92"/>
      <c r="Y656" s="92"/>
      <c r="Z656" s="92"/>
    </row>
    <row r="657" spans="1:26" x14ac:dyDescent="0.15">
      <c r="A657" s="92"/>
      <c r="B657" s="92"/>
      <c r="C657" s="92"/>
      <c r="D657" s="92"/>
      <c r="E657" s="92"/>
      <c r="F657" s="92"/>
      <c r="G657" s="92"/>
      <c r="H657" s="92"/>
      <c r="I657" s="92"/>
      <c r="J657" s="92"/>
      <c r="K657" s="92"/>
      <c r="L657" s="92"/>
      <c r="M657" s="92"/>
      <c r="N657" s="92"/>
      <c r="O657" s="92"/>
      <c r="P657" s="92"/>
      <c r="Q657" s="92"/>
      <c r="R657" s="92"/>
      <c r="S657" s="92"/>
      <c r="T657" s="92"/>
      <c r="U657" s="92"/>
      <c r="V657" s="92"/>
      <c r="W657" s="92"/>
      <c r="X657" s="92"/>
      <c r="Y657" s="92"/>
      <c r="Z657" s="92"/>
    </row>
    <row r="658" spans="1:26" x14ac:dyDescent="0.15">
      <c r="A658" s="92"/>
      <c r="B658" s="92"/>
      <c r="C658" s="92"/>
      <c r="D658" s="92"/>
      <c r="E658" s="92"/>
      <c r="F658" s="92"/>
      <c r="G658" s="92"/>
      <c r="H658" s="92"/>
      <c r="I658" s="92"/>
      <c r="J658" s="92"/>
      <c r="K658" s="92"/>
      <c r="L658" s="92"/>
      <c r="M658" s="92"/>
      <c r="N658" s="92"/>
      <c r="O658" s="92"/>
      <c r="P658" s="92"/>
      <c r="Q658" s="92"/>
      <c r="R658" s="92"/>
      <c r="S658" s="92"/>
      <c r="T658" s="92"/>
      <c r="U658" s="92"/>
      <c r="V658" s="92"/>
      <c r="W658" s="92"/>
      <c r="X658" s="92"/>
      <c r="Y658" s="92"/>
      <c r="Z658" s="92"/>
    </row>
    <row r="659" spans="1:26" x14ac:dyDescent="0.15">
      <c r="A659" s="92"/>
      <c r="B659" s="92"/>
      <c r="C659" s="92"/>
      <c r="D659" s="92"/>
      <c r="E659" s="92"/>
      <c r="F659" s="92"/>
      <c r="G659" s="92"/>
      <c r="H659" s="92"/>
      <c r="I659" s="92"/>
      <c r="J659" s="92"/>
      <c r="K659" s="92"/>
      <c r="L659" s="92"/>
      <c r="M659" s="92"/>
      <c r="N659" s="92"/>
      <c r="O659" s="92"/>
      <c r="P659" s="92"/>
      <c r="Q659" s="92"/>
      <c r="R659" s="92"/>
      <c r="S659" s="92"/>
      <c r="T659" s="92"/>
      <c r="U659" s="92"/>
      <c r="V659" s="92"/>
      <c r="W659" s="92"/>
      <c r="X659" s="92"/>
      <c r="Y659" s="92"/>
      <c r="Z659" s="92"/>
    </row>
    <row r="660" spans="1:26" x14ac:dyDescent="0.15">
      <c r="A660" s="92"/>
      <c r="B660" s="92"/>
      <c r="C660" s="92"/>
      <c r="D660" s="92"/>
      <c r="E660" s="92"/>
      <c r="F660" s="92"/>
      <c r="G660" s="92"/>
      <c r="H660" s="92"/>
      <c r="I660" s="92"/>
      <c r="J660" s="92"/>
      <c r="K660" s="92"/>
      <c r="L660" s="92"/>
      <c r="M660" s="92"/>
      <c r="N660" s="92"/>
      <c r="O660" s="92"/>
      <c r="P660" s="92"/>
      <c r="Q660" s="92"/>
      <c r="R660" s="92"/>
      <c r="S660" s="92"/>
      <c r="T660" s="92"/>
      <c r="U660" s="92"/>
      <c r="V660" s="92"/>
      <c r="W660" s="92"/>
      <c r="X660" s="92"/>
      <c r="Y660" s="92"/>
      <c r="Z660" s="92"/>
    </row>
    <row r="661" spans="1:26" x14ac:dyDescent="0.15">
      <c r="A661" s="92"/>
      <c r="B661" s="92"/>
      <c r="C661" s="92"/>
      <c r="D661" s="92"/>
      <c r="E661" s="92"/>
      <c r="F661" s="92"/>
      <c r="G661" s="92"/>
      <c r="H661" s="92"/>
      <c r="I661" s="92"/>
      <c r="J661" s="92"/>
      <c r="K661" s="92"/>
      <c r="L661" s="92"/>
      <c r="M661" s="92"/>
      <c r="N661" s="92"/>
      <c r="O661" s="92"/>
      <c r="P661" s="92"/>
      <c r="Q661" s="92"/>
      <c r="R661" s="92"/>
      <c r="S661" s="92"/>
      <c r="T661" s="92"/>
      <c r="U661" s="92"/>
      <c r="V661" s="92"/>
      <c r="W661" s="92"/>
      <c r="X661" s="92"/>
      <c r="Y661" s="92"/>
      <c r="Z661" s="92"/>
    </row>
    <row r="662" spans="1:26" x14ac:dyDescent="0.15">
      <c r="A662" s="92"/>
      <c r="B662" s="92"/>
      <c r="C662" s="92"/>
      <c r="D662" s="92"/>
      <c r="E662" s="92"/>
      <c r="F662" s="92"/>
      <c r="G662" s="92"/>
      <c r="H662" s="92"/>
      <c r="I662" s="92"/>
      <c r="J662" s="92"/>
      <c r="K662" s="92"/>
      <c r="L662" s="92"/>
      <c r="M662" s="92"/>
      <c r="N662" s="92"/>
      <c r="O662" s="92"/>
      <c r="P662" s="92"/>
      <c r="Q662" s="92"/>
      <c r="R662" s="92"/>
      <c r="S662" s="92"/>
      <c r="T662" s="92"/>
      <c r="U662" s="92"/>
      <c r="V662" s="92"/>
      <c r="W662" s="92"/>
      <c r="X662" s="92"/>
      <c r="Y662" s="92"/>
      <c r="Z662" s="92"/>
    </row>
    <row r="663" spans="1:26" x14ac:dyDescent="0.15">
      <c r="A663" s="92"/>
      <c r="B663" s="92"/>
      <c r="C663" s="92"/>
      <c r="D663" s="92"/>
      <c r="E663" s="92"/>
      <c r="F663" s="92"/>
      <c r="G663" s="92"/>
      <c r="H663" s="92"/>
      <c r="I663" s="92"/>
      <c r="J663" s="92"/>
      <c r="K663" s="92"/>
      <c r="L663" s="92"/>
      <c r="M663" s="92"/>
      <c r="N663" s="92"/>
      <c r="O663" s="92"/>
      <c r="P663" s="92"/>
      <c r="Q663" s="92"/>
      <c r="R663" s="92"/>
      <c r="S663" s="92"/>
      <c r="T663" s="92"/>
      <c r="U663" s="92"/>
      <c r="V663" s="92"/>
      <c r="W663" s="92"/>
      <c r="X663" s="92"/>
      <c r="Y663" s="92"/>
      <c r="Z663" s="92"/>
    </row>
    <row r="664" spans="1:26" x14ac:dyDescent="0.15">
      <c r="A664" s="92"/>
      <c r="B664" s="92"/>
      <c r="C664" s="92"/>
      <c r="D664" s="92"/>
      <c r="E664" s="92"/>
      <c r="F664" s="92"/>
      <c r="G664" s="92"/>
      <c r="H664" s="92"/>
      <c r="I664" s="92"/>
      <c r="J664" s="92"/>
      <c r="K664" s="92"/>
      <c r="L664" s="92"/>
      <c r="M664" s="92"/>
      <c r="N664" s="92"/>
      <c r="O664" s="92"/>
      <c r="P664" s="92"/>
      <c r="Q664" s="92"/>
      <c r="R664" s="92"/>
      <c r="S664" s="92"/>
      <c r="T664" s="92"/>
      <c r="U664" s="92"/>
      <c r="V664" s="92"/>
      <c r="W664" s="92"/>
      <c r="X664" s="92"/>
      <c r="Y664" s="92"/>
      <c r="Z664" s="92"/>
    </row>
    <row r="665" spans="1:26" x14ac:dyDescent="0.15">
      <c r="A665" s="92"/>
      <c r="B665" s="92"/>
      <c r="C665" s="92"/>
      <c r="D665" s="92"/>
      <c r="E665" s="92"/>
      <c r="F665" s="92"/>
      <c r="G665" s="92"/>
      <c r="H665" s="92"/>
      <c r="I665" s="92"/>
      <c r="J665" s="92"/>
      <c r="K665" s="92"/>
      <c r="L665" s="92"/>
      <c r="M665" s="92"/>
      <c r="N665" s="92"/>
      <c r="O665" s="92"/>
      <c r="P665" s="92"/>
      <c r="Q665" s="92"/>
      <c r="R665" s="92"/>
      <c r="S665" s="92"/>
      <c r="T665" s="92"/>
      <c r="U665" s="92"/>
      <c r="V665" s="92"/>
      <c r="W665" s="92"/>
      <c r="X665" s="92"/>
      <c r="Y665" s="92"/>
      <c r="Z665" s="92"/>
    </row>
    <row r="666" spans="1:26" x14ac:dyDescent="0.15">
      <c r="A666" s="92"/>
      <c r="B666" s="92"/>
      <c r="C666" s="92"/>
      <c r="D666" s="92"/>
      <c r="E666" s="92"/>
      <c r="F666" s="92"/>
      <c r="G666" s="92"/>
      <c r="H666" s="92"/>
      <c r="I666" s="92"/>
      <c r="J666" s="92"/>
      <c r="K666" s="92"/>
      <c r="L666" s="92"/>
      <c r="M666" s="92"/>
      <c r="N666" s="92"/>
      <c r="O666" s="92"/>
      <c r="P666" s="92"/>
      <c r="Q666" s="92"/>
      <c r="R666" s="92"/>
      <c r="S666" s="92"/>
      <c r="T666" s="92"/>
      <c r="U666" s="92"/>
      <c r="V666" s="92"/>
      <c r="W666" s="92"/>
      <c r="X666" s="92"/>
      <c r="Y666" s="92"/>
      <c r="Z666" s="92"/>
    </row>
    <row r="667" spans="1:26" x14ac:dyDescent="0.15">
      <c r="A667" s="92"/>
      <c r="B667" s="92"/>
      <c r="C667" s="92"/>
      <c r="D667" s="92"/>
      <c r="E667" s="92"/>
      <c r="F667" s="92"/>
      <c r="G667" s="92"/>
      <c r="H667" s="92"/>
      <c r="I667" s="92"/>
      <c r="J667" s="92"/>
      <c r="K667" s="92"/>
      <c r="L667" s="92"/>
      <c r="M667" s="92"/>
      <c r="N667" s="92"/>
      <c r="O667" s="92"/>
      <c r="P667" s="92"/>
      <c r="Q667" s="92"/>
      <c r="R667" s="92"/>
      <c r="S667" s="92"/>
      <c r="T667" s="92"/>
      <c r="U667" s="92"/>
      <c r="V667" s="92"/>
      <c r="W667" s="92"/>
      <c r="X667" s="92"/>
      <c r="Y667" s="92"/>
      <c r="Z667" s="92"/>
    </row>
    <row r="668" spans="1:26" x14ac:dyDescent="0.15">
      <c r="A668" s="92"/>
      <c r="B668" s="92"/>
      <c r="C668" s="92"/>
      <c r="D668" s="92"/>
      <c r="E668" s="92"/>
      <c r="F668" s="92"/>
      <c r="G668" s="92"/>
      <c r="H668" s="92"/>
      <c r="I668" s="92"/>
      <c r="J668" s="92"/>
      <c r="K668" s="92"/>
      <c r="L668" s="92"/>
      <c r="M668" s="92"/>
      <c r="N668" s="92"/>
      <c r="O668" s="92"/>
      <c r="P668" s="92"/>
      <c r="Q668" s="92"/>
      <c r="R668" s="92"/>
      <c r="S668" s="92"/>
      <c r="T668" s="92"/>
      <c r="U668" s="92"/>
      <c r="V668" s="92"/>
      <c r="W668" s="92"/>
      <c r="X668" s="92"/>
      <c r="Y668" s="92"/>
      <c r="Z668" s="92"/>
    </row>
    <row r="669" spans="1:26" x14ac:dyDescent="0.15">
      <c r="A669" s="92"/>
      <c r="B669" s="92"/>
      <c r="C669" s="92"/>
      <c r="D669" s="92"/>
      <c r="E669" s="92"/>
      <c r="F669" s="92"/>
      <c r="G669" s="92"/>
      <c r="H669" s="92"/>
      <c r="I669" s="92"/>
      <c r="J669" s="92"/>
      <c r="K669" s="92"/>
      <c r="L669" s="92"/>
      <c r="M669" s="92"/>
      <c r="N669" s="92"/>
      <c r="O669" s="92"/>
      <c r="P669" s="92"/>
      <c r="Q669" s="92"/>
      <c r="R669" s="92"/>
      <c r="S669" s="92"/>
      <c r="T669" s="92"/>
      <c r="U669" s="92"/>
      <c r="V669" s="92"/>
      <c r="W669" s="92"/>
      <c r="X669" s="92"/>
      <c r="Y669" s="92"/>
      <c r="Z669" s="92"/>
    </row>
    <row r="670" spans="1:26" x14ac:dyDescent="0.15">
      <c r="A670" s="92"/>
      <c r="B670" s="92"/>
      <c r="C670" s="92"/>
      <c r="D670" s="92"/>
      <c r="E670" s="92"/>
      <c r="F670" s="92"/>
      <c r="G670" s="92"/>
      <c r="H670" s="92"/>
      <c r="I670" s="92"/>
      <c r="J670" s="92"/>
      <c r="K670" s="92"/>
      <c r="L670" s="92"/>
      <c r="M670" s="92"/>
      <c r="N670" s="92"/>
      <c r="O670" s="92"/>
      <c r="P670" s="92"/>
      <c r="Q670" s="92"/>
      <c r="R670" s="92"/>
      <c r="S670" s="92"/>
      <c r="T670" s="92"/>
      <c r="U670" s="92"/>
      <c r="V670" s="92"/>
      <c r="W670" s="92"/>
      <c r="X670" s="92"/>
      <c r="Y670" s="92"/>
      <c r="Z670" s="92"/>
    </row>
    <row r="671" spans="1:26" x14ac:dyDescent="0.15">
      <c r="A671" s="92"/>
      <c r="B671" s="92"/>
      <c r="C671" s="92"/>
      <c r="D671" s="92"/>
      <c r="E671" s="92"/>
      <c r="F671" s="92"/>
      <c r="G671" s="92"/>
      <c r="H671" s="92"/>
      <c r="I671" s="92"/>
      <c r="J671" s="92"/>
      <c r="K671" s="92"/>
      <c r="L671" s="92"/>
      <c r="M671" s="92"/>
      <c r="N671" s="92"/>
      <c r="O671" s="92"/>
      <c r="P671" s="92"/>
      <c r="Q671" s="92"/>
      <c r="R671" s="92"/>
      <c r="S671" s="92"/>
      <c r="T671" s="92"/>
      <c r="U671" s="92"/>
      <c r="V671" s="92"/>
      <c r="W671" s="92"/>
      <c r="X671" s="92"/>
      <c r="Y671" s="92"/>
      <c r="Z671" s="92"/>
    </row>
    <row r="672" spans="1:26" x14ac:dyDescent="0.15">
      <c r="A672" s="92"/>
      <c r="B672" s="92"/>
      <c r="C672" s="92"/>
      <c r="D672" s="92"/>
      <c r="E672" s="92"/>
      <c r="F672" s="92"/>
      <c r="G672" s="92"/>
      <c r="H672" s="92"/>
      <c r="I672" s="92"/>
      <c r="J672" s="92"/>
      <c r="K672" s="92"/>
      <c r="L672" s="92"/>
      <c r="M672" s="92"/>
      <c r="N672" s="92"/>
      <c r="O672" s="92"/>
      <c r="P672" s="92"/>
      <c r="Q672" s="92"/>
      <c r="R672" s="92"/>
      <c r="S672" s="92"/>
      <c r="T672" s="92"/>
      <c r="U672" s="92"/>
      <c r="V672" s="92"/>
      <c r="W672" s="92"/>
      <c r="X672" s="92"/>
      <c r="Y672" s="92"/>
      <c r="Z672" s="92"/>
    </row>
    <row r="673" spans="1:26" x14ac:dyDescent="0.15">
      <c r="A673" s="92"/>
      <c r="B673" s="92"/>
      <c r="C673" s="92"/>
      <c r="D673" s="92"/>
      <c r="E673" s="92"/>
      <c r="F673" s="92"/>
      <c r="G673" s="92"/>
      <c r="H673" s="92"/>
      <c r="I673" s="92"/>
      <c r="J673" s="92"/>
      <c r="K673" s="92"/>
      <c r="L673" s="92"/>
      <c r="M673" s="92"/>
      <c r="N673" s="92"/>
      <c r="O673" s="92"/>
      <c r="P673" s="92"/>
      <c r="Q673" s="92"/>
      <c r="R673" s="92"/>
      <c r="S673" s="92"/>
      <c r="T673" s="92"/>
      <c r="U673" s="92"/>
      <c r="V673" s="92"/>
      <c r="W673" s="92"/>
      <c r="X673" s="92"/>
      <c r="Y673" s="92"/>
      <c r="Z673" s="92"/>
    </row>
    <row r="674" spans="1:26" x14ac:dyDescent="0.15">
      <c r="A674" s="92"/>
      <c r="B674" s="92"/>
      <c r="C674" s="92"/>
      <c r="D674" s="92"/>
      <c r="E674" s="92"/>
      <c r="F674" s="92"/>
      <c r="G674" s="92"/>
      <c r="H674" s="92"/>
      <c r="I674" s="92"/>
      <c r="J674" s="92"/>
      <c r="K674" s="92"/>
      <c r="L674" s="92"/>
      <c r="M674" s="92"/>
      <c r="N674" s="92"/>
      <c r="O674" s="92"/>
      <c r="P674" s="92"/>
      <c r="Q674" s="92"/>
      <c r="R674" s="92"/>
      <c r="S674" s="92"/>
      <c r="T674" s="92"/>
      <c r="U674" s="92"/>
      <c r="V674" s="92"/>
      <c r="W674" s="92"/>
      <c r="X674" s="92"/>
      <c r="Y674" s="92"/>
      <c r="Z674" s="92"/>
    </row>
    <row r="675" spans="1:26" x14ac:dyDescent="0.15">
      <c r="A675" s="92"/>
      <c r="B675" s="92"/>
      <c r="C675" s="92"/>
      <c r="D675" s="92"/>
      <c r="E675" s="92"/>
      <c r="F675" s="92"/>
      <c r="G675" s="92"/>
      <c r="H675" s="92"/>
      <c r="I675" s="92"/>
      <c r="J675" s="92"/>
      <c r="K675" s="92"/>
      <c r="L675" s="92"/>
      <c r="M675" s="92"/>
      <c r="N675" s="92"/>
      <c r="O675" s="92"/>
      <c r="P675" s="92"/>
      <c r="Q675" s="92"/>
      <c r="R675" s="92"/>
      <c r="S675" s="92"/>
      <c r="T675" s="92"/>
      <c r="U675" s="92"/>
      <c r="V675" s="92"/>
      <c r="W675" s="92"/>
      <c r="X675" s="92"/>
      <c r="Y675" s="92"/>
      <c r="Z675" s="92"/>
    </row>
    <row r="676" spans="1:26" x14ac:dyDescent="0.15">
      <c r="A676" s="92"/>
      <c r="B676" s="92"/>
      <c r="C676" s="92"/>
      <c r="D676" s="92"/>
      <c r="E676" s="92"/>
      <c r="F676" s="92"/>
      <c r="G676" s="92"/>
      <c r="H676" s="92"/>
      <c r="I676" s="92"/>
      <c r="J676" s="92"/>
      <c r="K676" s="92"/>
      <c r="L676" s="92"/>
      <c r="M676" s="92"/>
      <c r="N676" s="92"/>
      <c r="O676" s="92"/>
      <c r="P676" s="92"/>
      <c r="Q676" s="92"/>
      <c r="R676" s="92"/>
      <c r="S676" s="92"/>
      <c r="T676" s="92"/>
      <c r="U676" s="92"/>
      <c r="V676" s="92"/>
      <c r="W676" s="92"/>
      <c r="X676" s="92"/>
      <c r="Y676" s="92"/>
      <c r="Z676" s="92"/>
    </row>
    <row r="677" spans="1:26" x14ac:dyDescent="0.15">
      <c r="A677" s="92"/>
      <c r="B677" s="92"/>
      <c r="C677" s="92"/>
      <c r="D677" s="92"/>
      <c r="E677" s="92"/>
      <c r="F677" s="92"/>
      <c r="G677" s="92"/>
      <c r="H677" s="92"/>
      <c r="I677" s="92"/>
      <c r="J677" s="92"/>
      <c r="K677" s="92"/>
      <c r="L677" s="92"/>
      <c r="M677" s="92"/>
      <c r="N677" s="92"/>
      <c r="O677" s="92"/>
      <c r="P677" s="92"/>
      <c r="Q677" s="92"/>
      <c r="R677" s="92"/>
      <c r="S677" s="92"/>
      <c r="T677" s="92"/>
      <c r="U677" s="92"/>
      <c r="V677" s="92"/>
      <c r="W677" s="92"/>
      <c r="X677" s="92"/>
      <c r="Y677" s="92"/>
      <c r="Z677" s="92"/>
    </row>
    <row r="678" spans="1:26" x14ac:dyDescent="0.15">
      <c r="A678" s="92"/>
      <c r="B678" s="92"/>
      <c r="C678" s="92"/>
      <c r="D678" s="92"/>
      <c r="E678" s="92"/>
      <c r="F678" s="92"/>
      <c r="G678" s="92"/>
      <c r="H678" s="92"/>
      <c r="I678" s="92"/>
      <c r="J678" s="92"/>
      <c r="K678" s="92"/>
      <c r="L678" s="92"/>
      <c r="M678" s="92"/>
      <c r="N678" s="92"/>
      <c r="O678" s="92"/>
      <c r="P678" s="92"/>
      <c r="Q678" s="92"/>
      <c r="R678" s="92"/>
      <c r="S678" s="92"/>
      <c r="T678" s="92"/>
      <c r="U678" s="92"/>
      <c r="V678" s="92"/>
      <c r="W678" s="92"/>
      <c r="X678" s="92"/>
      <c r="Y678" s="92"/>
      <c r="Z678" s="92"/>
    </row>
    <row r="679" spans="1:26" x14ac:dyDescent="0.15">
      <c r="A679" s="92"/>
      <c r="B679" s="92"/>
      <c r="C679" s="92"/>
      <c r="D679" s="92"/>
      <c r="E679" s="92"/>
      <c r="F679" s="92"/>
      <c r="G679" s="92"/>
      <c r="H679" s="92"/>
      <c r="I679" s="92"/>
      <c r="J679" s="92"/>
      <c r="K679" s="92"/>
      <c r="L679" s="92"/>
      <c r="M679" s="92"/>
      <c r="N679" s="92"/>
      <c r="O679" s="92"/>
      <c r="P679" s="92"/>
      <c r="Q679" s="92"/>
      <c r="R679" s="92"/>
      <c r="S679" s="92"/>
      <c r="T679" s="92"/>
      <c r="U679" s="92"/>
      <c r="V679" s="92"/>
      <c r="W679" s="92"/>
      <c r="X679" s="92"/>
      <c r="Y679" s="92"/>
      <c r="Z679" s="92"/>
    </row>
    <row r="680" spans="1:26" x14ac:dyDescent="0.15">
      <c r="A680" s="92"/>
      <c r="B680" s="92"/>
      <c r="C680" s="92"/>
      <c r="D680" s="92"/>
      <c r="E680" s="92"/>
      <c r="F680" s="92"/>
      <c r="G680" s="92"/>
      <c r="H680" s="92"/>
      <c r="I680" s="92"/>
      <c r="J680" s="92"/>
      <c r="K680" s="92"/>
      <c r="L680" s="92"/>
      <c r="M680" s="92"/>
      <c r="N680" s="92"/>
      <c r="O680" s="92"/>
      <c r="P680" s="92"/>
      <c r="Q680" s="92"/>
      <c r="R680" s="92"/>
      <c r="S680" s="92"/>
      <c r="T680" s="92"/>
      <c r="U680" s="92"/>
      <c r="V680" s="92"/>
      <c r="W680" s="92"/>
      <c r="X680" s="92"/>
      <c r="Y680" s="92"/>
      <c r="Z680" s="92"/>
    </row>
    <row r="681" spans="1:26" x14ac:dyDescent="0.15">
      <c r="A681" s="92"/>
      <c r="B681" s="92"/>
      <c r="C681" s="92"/>
      <c r="D681" s="92"/>
      <c r="E681" s="92"/>
      <c r="F681" s="92"/>
      <c r="G681" s="92"/>
      <c r="H681" s="92"/>
      <c r="I681" s="92"/>
      <c r="J681" s="92"/>
      <c r="K681" s="92"/>
      <c r="L681" s="92"/>
      <c r="M681" s="92"/>
      <c r="N681" s="92"/>
      <c r="O681" s="92"/>
      <c r="P681" s="92"/>
      <c r="Q681" s="92"/>
      <c r="R681" s="92"/>
      <c r="S681" s="92"/>
      <c r="T681" s="92"/>
      <c r="U681" s="92"/>
      <c r="V681" s="92"/>
      <c r="W681" s="92"/>
      <c r="X681" s="92"/>
      <c r="Y681" s="92"/>
      <c r="Z681" s="92"/>
    </row>
    <row r="682" spans="1:26" x14ac:dyDescent="0.15">
      <c r="A682" s="92"/>
      <c r="B682" s="92"/>
      <c r="C682" s="92"/>
      <c r="D682" s="92"/>
      <c r="E682" s="92"/>
      <c r="F682" s="92"/>
      <c r="G682" s="92"/>
      <c r="H682" s="92"/>
      <c r="I682" s="92"/>
      <c r="J682" s="92"/>
      <c r="K682" s="92"/>
      <c r="L682" s="92"/>
      <c r="M682" s="92"/>
      <c r="N682" s="92"/>
      <c r="O682" s="92"/>
      <c r="P682" s="92"/>
      <c r="Q682" s="92"/>
      <c r="R682" s="92"/>
      <c r="S682" s="92"/>
      <c r="T682" s="92"/>
      <c r="U682" s="92"/>
      <c r="V682" s="92"/>
      <c r="W682" s="92"/>
      <c r="X682" s="92"/>
      <c r="Y682" s="92"/>
      <c r="Z682" s="92"/>
    </row>
    <row r="683" spans="1:26" x14ac:dyDescent="0.15">
      <c r="A683" s="92"/>
      <c r="B683" s="92"/>
      <c r="C683" s="92"/>
      <c r="D683" s="92"/>
      <c r="E683" s="92"/>
      <c r="F683" s="92"/>
      <c r="G683" s="92"/>
      <c r="H683" s="92"/>
      <c r="I683" s="92"/>
      <c r="J683" s="92"/>
      <c r="K683" s="92"/>
      <c r="L683" s="92"/>
      <c r="M683" s="92"/>
      <c r="N683" s="92"/>
      <c r="O683" s="92"/>
      <c r="P683" s="92"/>
      <c r="Q683" s="92"/>
      <c r="R683" s="92"/>
      <c r="S683" s="92"/>
      <c r="T683" s="92"/>
      <c r="U683" s="92"/>
      <c r="V683" s="92"/>
      <c r="W683" s="92"/>
      <c r="X683" s="92"/>
      <c r="Y683" s="92"/>
      <c r="Z683" s="92"/>
    </row>
    <row r="684" spans="1:26" x14ac:dyDescent="0.15">
      <c r="A684" s="92"/>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row>
    <row r="685" spans="1:26" x14ac:dyDescent="0.15">
      <c r="A685" s="92"/>
      <c r="B685" s="92"/>
      <c r="C685" s="92"/>
      <c r="D685" s="92"/>
      <c r="E685" s="92"/>
      <c r="F685" s="92"/>
      <c r="G685" s="92"/>
      <c r="H685" s="92"/>
      <c r="I685" s="92"/>
      <c r="J685" s="92"/>
      <c r="K685" s="92"/>
      <c r="L685" s="92"/>
      <c r="M685" s="92"/>
      <c r="N685" s="92"/>
      <c r="O685" s="92"/>
      <c r="P685" s="92"/>
      <c r="Q685" s="92"/>
      <c r="R685" s="92"/>
      <c r="S685" s="92"/>
      <c r="T685" s="92"/>
      <c r="U685" s="92"/>
      <c r="V685" s="92"/>
      <c r="W685" s="92"/>
      <c r="X685" s="92"/>
      <c r="Y685" s="92"/>
      <c r="Z685" s="92"/>
    </row>
    <row r="686" spans="1:26" x14ac:dyDescent="0.15">
      <c r="A686" s="92"/>
      <c r="B686" s="92"/>
      <c r="C686" s="92"/>
      <c r="D686" s="92"/>
      <c r="E686" s="92"/>
      <c r="F686" s="92"/>
      <c r="G686" s="92"/>
      <c r="H686" s="92"/>
      <c r="I686" s="92"/>
      <c r="J686" s="92"/>
      <c r="K686" s="92"/>
      <c r="L686" s="92"/>
      <c r="M686" s="92"/>
      <c r="N686" s="92"/>
      <c r="O686" s="92"/>
      <c r="P686" s="92"/>
      <c r="Q686" s="92"/>
      <c r="R686" s="92"/>
      <c r="S686" s="92"/>
      <c r="T686" s="92"/>
      <c r="U686" s="92"/>
      <c r="V686" s="92"/>
      <c r="W686" s="92"/>
      <c r="X686" s="92"/>
      <c r="Y686" s="92"/>
      <c r="Z686" s="92"/>
    </row>
    <row r="687" spans="1:26" x14ac:dyDescent="0.15">
      <c r="A687" s="92"/>
      <c r="B687" s="92"/>
      <c r="C687" s="92"/>
      <c r="D687" s="92"/>
      <c r="E687" s="92"/>
      <c r="F687" s="92"/>
      <c r="G687" s="92"/>
      <c r="H687" s="92"/>
      <c r="I687" s="92"/>
      <c r="J687" s="92"/>
      <c r="K687" s="92"/>
      <c r="L687" s="92"/>
      <c r="M687" s="92"/>
      <c r="N687" s="92"/>
      <c r="O687" s="92"/>
      <c r="P687" s="92"/>
      <c r="Q687" s="92"/>
      <c r="R687" s="92"/>
      <c r="S687" s="92"/>
      <c r="T687" s="92"/>
      <c r="U687" s="92"/>
      <c r="V687" s="92"/>
      <c r="W687" s="92"/>
      <c r="X687" s="92"/>
      <c r="Y687" s="92"/>
      <c r="Z687" s="92"/>
    </row>
    <row r="688" spans="1:26" x14ac:dyDescent="0.15">
      <c r="A688" s="92"/>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row>
    <row r="689" spans="1:26" x14ac:dyDescent="0.15">
      <c r="A689" s="92"/>
      <c r="B689" s="92"/>
      <c r="C689" s="92"/>
      <c r="D689" s="92"/>
      <c r="E689" s="92"/>
      <c r="F689" s="92"/>
      <c r="G689" s="92"/>
      <c r="H689" s="92"/>
      <c r="I689" s="92"/>
      <c r="J689" s="92"/>
      <c r="K689" s="92"/>
      <c r="L689" s="92"/>
      <c r="M689" s="92"/>
      <c r="N689" s="92"/>
      <c r="O689" s="92"/>
      <c r="P689" s="92"/>
      <c r="Q689" s="92"/>
      <c r="R689" s="92"/>
      <c r="S689" s="92"/>
      <c r="T689" s="92"/>
      <c r="U689" s="92"/>
      <c r="V689" s="92"/>
      <c r="W689" s="92"/>
      <c r="X689" s="92"/>
      <c r="Y689" s="92"/>
      <c r="Z689" s="92"/>
    </row>
    <row r="690" spans="1:26" x14ac:dyDescent="0.15">
      <c r="A690" s="92"/>
      <c r="B690" s="92"/>
      <c r="C690" s="92"/>
      <c r="D690" s="92"/>
      <c r="E690" s="92"/>
      <c r="F690" s="92"/>
      <c r="G690" s="92"/>
      <c r="H690" s="92"/>
      <c r="I690" s="92"/>
      <c r="J690" s="92"/>
      <c r="K690" s="92"/>
      <c r="L690" s="92"/>
      <c r="M690" s="92"/>
      <c r="N690" s="92"/>
      <c r="O690" s="92"/>
      <c r="P690" s="92"/>
      <c r="Q690" s="92"/>
      <c r="R690" s="92"/>
      <c r="S690" s="92"/>
      <c r="T690" s="92"/>
      <c r="U690" s="92"/>
      <c r="V690" s="92"/>
      <c r="W690" s="92"/>
      <c r="X690" s="92"/>
      <c r="Y690" s="92"/>
      <c r="Z690" s="92"/>
    </row>
    <row r="691" spans="1:26" x14ac:dyDescent="0.15">
      <c r="A691" s="92"/>
      <c r="B691" s="92"/>
      <c r="C691" s="92"/>
      <c r="D691" s="92"/>
      <c r="E691" s="92"/>
      <c r="F691" s="92"/>
      <c r="G691" s="92"/>
      <c r="H691" s="92"/>
      <c r="I691" s="92"/>
      <c r="J691" s="92"/>
      <c r="K691" s="92"/>
      <c r="L691" s="92"/>
      <c r="M691" s="92"/>
      <c r="N691" s="92"/>
      <c r="O691" s="92"/>
      <c r="P691" s="92"/>
      <c r="Q691" s="92"/>
      <c r="R691" s="92"/>
      <c r="S691" s="92"/>
      <c r="T691" s="92"/>
      <c r="U691" s="92"/>
      <c r="V691" s="92"/>
      <c r="W691" s="92"/>
      <c r="X691" s="92"/>
      <c r="Y691" s="92"/>
      <c r="Z691" s="92"/>
    </row>
    <row r="692" spans="1:26" x14ac:dyDescent="0.15">
      <c r="A692" s="92"/>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row>
    <row r="693" spans="1:26" x14ac:dyDescent="0.15">
      <c r="A693" s="92"/>
      <c r="B693" s="92"/>
      <c r="C693" s="92"/>
      <c r="D693" s="92"/>
      <c r="E693" s="92"/>
      <c r="F693" s="92"/>
      <c r="G693" s="92"/>
      <c r="H693" s="92"/>
      <c r="I693" s="92"/>
      <c r="J693" s="92"/>
      <c r="K693" s="92"/>
      <c r="L693" s="92"/>
      <c r="M693" s="92"/>
      <c r="N693" s="92"/>
      <c r="O693" s="92"/>
      <c r="P693" s="92"/>
      <c r="Q693" s="92"/>
      <c r="R693" s="92"/>
      <c r="S693" s="92"/>
      <c r="T693" s="92"/>
      <c r="U693" s="92"/>
      <c r="V693" s="92"/>
      <c r="W693" s="92"/>
      <c r="X693" s="92"/>
      <c r="Y693" s="92"/>
      <c r="Z693" s="92"/>
    </row>
    <row r="694" spans="1:26" x14ac:dyDescent="0.15">
      <c r="A694" s="92"/>
      <c r="B694" s="92"/>
      <c r="C694" s="92"/>
      <c r="D694" s="92"/>
      <c r="E694" s="92"/>
      <c r="F694" s="92"/>
      <c r="G694" s="92"/>
      <c r="H694" s="92"/>
      <c r="I694" s="92"/>
      <c r="J694" s="92"/>
      <c r="K694" s="92"/>
      <c r="L694" s="92"/>
      <c r="M694" s="92"/>
      <c r="N694" s="92"/>
      <c r="O694" s="92"/>
      <c r="P694" s="92"/>
      <c r="Q694" s="92"/>
      <c r="R694" s="92"/>
      <c r="S694" s="92"/>
      <c r="T694" s="92"/>
      <c r="U694" s="92"/>
      <c r="V694" s="92"/>
      <c r="W694" s="92"/>
      <c r="X694" s="92"/>
      <c r="Y694" s="92"/>
      <c r="Z694" s="92"/>
    </row>
    <row r="695" spans="1:26" x14ac:dyDescent="0.15">
      <c r="A695" s="92"/>
      <c r="B695" s="92"/>
      <c r="C695" s="92"/>
      <c r="D695" s="92"/>
      <c r="E695" s="92"/>
      <c r="F695" s="92"/>
      <c r="G695" s="92"/>
      <c r="H695" s="92"/>
      <c r="I695" s="92"/>
      <c r="J695" s="92"/>
      <c r="K695" s="92"/>
      <c r="L695" s="92"/>
      <c r="M695" s="92"/>
      <c r="N695" s="92"/>
      <c r="O695" s="92"/>
      <c r="P695" s="92"/>
      <c r="Q695" s="92"/>
      <c r="R695" s="92"/>
      <c r="S695" s="92"/>
      <c r="T695" s="92"/>
      <c r="U695" s="92"/>
      <c r="V695" s="92"/>
      <c r="W695" s="92"/>
      <c r="X695" s="92"/>
      <c r="Y695" s="92"/>
      <c r="Z695" s="92"/>
    </row>
    <row r="696" spans="1:26" x14ac:dyDescent="0.15">
      <c r="A696" s="92"/>
      <c r="B696" s="92"/>
      <c r="C696" s="92"/>
      <c r="D696" s="92"/>
      <c r="E696" s="92"/>
      <c r="F696" s="92"/>
      <c r="G696" s="92"/>
      <c r="H696" s="92"/>
      <c r="I696" s="92"/>
      <c r="J696" s="92"/>
      <c r="K696" s="92"/>
      <c r="L696" s="92"/>
      <c r="M696" s="92"/>
      <c r="N696" s="92"/>
      <c r="O696" s="92"/>
      <c r="P696" s="92"/>
      <c r="Q696" s="92"/>
      <c r="R696" s="92"/>
      <c r="S696" s="92"/>
      <c r="T696" s="92"/>
      <c r="U696" s="92"/>
      <c r="V696" s="92"/>
      <c r="W696" s="92"/>
      <c r="X696" s="92"/>
      <c r="Y696" s="92"/>
      <c r="Z696" s="92"/>
    </row>
    <row r="697" spans="1:26" x14ac:dyDescent="0.15">
      <c r="A697" s="92"/>
      <c r="B697" s="92"/>
      <c r="C697" s="92"/>
      <c r="D697" s="92"/>
      <c r="E697" s="92"/>
      <c r="F697" s="92"/>
      <c r="G697" s="92"/>
      <c r="H697" s="92"/>
      <c r="I697" s="92"/>
      <c r="J697" s="92"/>
      <c r="K697" s="92"/>
      <c r="L697" s="92"/>
      <c r="M697" s="92"/>
      <c r="N697" s="92"/>
      <c r="O697" s="92"/>
      <c r="P697" s="92"/>
      <c r="Q697" s="92"/>
      <c r="R697" s="92"/>
      <c r="S697" s="92"/>
      <c r="T697" s="92"/>
      <c r="U697" s="92"/>
      <c r="V697" s="92"/>
      <c r="W697" s="92"/>
      <c r="X697" s="92"/>
      <c r="Y697" s="92"/>
      <c r="Z697" s="92"/>
    </row>
    <row r="698" spans="1:26" x14ac:dyDescent="0.15">
      <c r="A698" s="92"/>
      <c r="B698" s="92"/>
      <c r="C698" s="92"/>
      <c r="D698" s="92"/>
      <c r="E698" s="92"/>
      <c r="F698" s="92"/>
      <c r="G698" s="92"/>
      <c r="H698" s="92"/>
      <c r="I698" s="92"/>
      <c r="J698" s="92"/>
      <c r="K698" s="92"/>
      <c r="L698" s="92"/>
      <c r="M698" s="92"/>
      <c r="N698" s="92"/>
      <c r="O698" s="92"/>
      <c r="P698" s="92"/>
      <c r="Q698" s="92"/>
      <c r="R698" s="92"/>
      <c r="S698" s="92"/>
      <c r="T698" s="92"/>
      <c r="U698" s="92"/>
      <c r="V698" s="92"/>
      <c r="W698" s="92"/>
      <c r="X698" s="92"/>
      <c r="Y698" s="92"/>
      <c r="Z698" s="92"/>
    </row>
    <row r="699" spans="1:26" x14ac:dyDescent="0.15">
      <c r="A699" s="92"/>
      <c r="B699" s="92"/>
      <c r="C699" s="92"/>
      <c r="D699" s="92"/>
      <c r="E699" s="92"/>
      <c r="F699" s="92"/>
      <c r="G699" s="92"/>
      <c r="H699" s="92"/>
      <c r="I699" s="92"/>
      <c r="J699" s="92"/>
      <c r="K699" s="92"/>
      <c r="L699" s="92"/>
      <c r="M699" s="92"/>
      <c r="N699" s="92"/>
      <c r="O699" s="92"/>
      <c r="P699" s="92"/>
      <c r="Q699" s="92"/>
      <c r="R699" s="92"/>
      <c r="S699" s="92"/>
      <c r="T699" s="92"/>
      <c r="U699" s="92"/>
      <c r="V699" s="92"/>
      <c r="W699" s="92"/>
      <c r="X699" s="92"/>
      <c r="Y699" s="92"/>
      <c r="Z699" s="92"/>
    </row>
    <row r="700" spans="1:26" x14ac:dyDescent="0.15">
      <c r="A700" s="92"/>
      <c r="B700" s="92"/>
      <c r="C700" s="92"/>
      <c r="D700" s="92"/>
      <c r="E700" s="92"/>
      <c r="F700" s="92"/>
      <c r="G700" s="92"/>
      <c r="H700" s="92"/>
      <c r="I700" s="92"/>
      <c r="J700" s="92"/>
      <c r="K700" s="92"/>
      <c r="L700" s="92"/>
      <c r="M700" s="92"/>
      <c r="N700" s="92"/>
      <c r="O700" s="92"/>
      <c r="P700" s="92"/>
      <c r="Q700" s="92"/>
      <c r="R700" s="92"/>
      <c r="S700" s="92"/>
      <c r="T700" s="92"/>
      <c r="U700" s="92"/>
      <c r="V700" s="92"/>
      <c r="W700" s="92"/>
      <c r="X700" s="92"/>
      <c r="Y700" s="92"/>
      <c r="Z700" s="92"/>
    </row>
    <row r="701" spans="1:26" x14ac:dyDescent="0.15">
      <c r="A701" s="92"/>
      <c r="B701" s="92"/>
      <c r="C701" s="92"/>
      <c r="D701" s="92"/>
      <c r="E701" s="92"/>
      <c r="F701" s="92"/>
      <c r="G701" s="92"/>
      <c r="H701" s="92"/>
      <c r="I701" s="92"/>
      <c r="J701" s="92"/>
      <c r="K701" s="92"/>
      <c r="L701" s="92"/>
      <c r="M701" s="92"/>
      <c r="N701" s="92"/>
      <c r="O701" s="92"/>
      <c r="P701" s="92"/>
      <c r="Q701" s="92"/>
      <c r="R701" s="92"/>
      <c r="S701" s="92"/>
      <c r="T701" s="92"/>
      <c r="U701" s="92"/>
      <c r="V701" s="92"/>
      <c r="W701" s="92"/>
      <c r="X701" s="92"/>
      <c r="Y701" s="92"/>
      <c r="Z701" s="92"/>
    </row>
    <row r="702" spans="1:26" x14ac:dyDescent="0.15">
      <c r="A702" s="92"/>
      <c r="B702" s="92"/>
      <c r="C702" s="92"/>
      <c r="D702" s="92"/>
      <c r="E702" s="92"/>
      <c r="F702" s="92"/>
      <c r="G702" s="92"/>
      <c r="H702" s="92"/>
      <c r="I702" s="92"/>
      <c r="J702" s="92"/>
      <c r="K702" s="92"/>
      <c r="L702" s="92"/>
      <c r="M702" s="92"/>
      <c r="N702" s="92"/>
      <c r="O702" s="92"/>
      <c r="P702" s="92"/>
      <c r="Q702" s="92"/>
      <c r="R702" s="92"/>
      <c r="S702" s="92"/>
      <c r="T702" s="92"/>
      <c r="U702" s="92"/>
      <c r="V702" s="92"/>
      <c r="W702" s="92"/>
      <c r="X702" s="92"/>
      <c r="Y702" s="92"/>
      <c r="Z702" s="92"/>
    </row>
    <row r="703" spans="1:26" x14ac:dyDescent="0.15">
      <c r="A703" s="92"/>
      <c r="B703" s="92"/>
      <c r="C703" s="92"/>
      <c r="D703" s="92"/>
      <c r="E703" s="92"/>
      <c r="F703" s="92"/>
      <c r="G703" s="92"/>
      <c r="H703" s="92"/>
      <c r="I703" s="92"/>
      <c r="J703" s="92"/>
      <c r="K703" s="92"/>
      <c r="L703" s="92"/>
      <c r="M703" s="92"/>
      <c r="N703" s="92"/>
      <c r="O703" s="92"/>
      <c r="P703" s="92"/>
      <c r="Q703" s="92"/>
      <c r="R703" s="92"/>
      <c r="S703" s="92"/>
      <c r="T703" s="92"/>
      <c r="U703" s="92"/>
      <c r="V703" s="92"/>
      <c r="W703" s="92"/>
      <c r="X703" s="92"/>
      <c r="Y703" s="92"/>
      <c r="Z703" s="92"/>
    </row>
    <row r="704" spans="1:26" x14ac:dyDescent="0.15">
      <c r="A704" s="92"/>
      <c r="B704" s="92"/>
      <c r="C704" s="92"/>
      <c r="D704" s="92"/>
      <c r="E704" s="92"/>
      <c r="F704" s="92"/>
      <c r="G704" s="92"/>
      <c r="H704" s="92"/>
      <c r="I704" s="92"/>
      <c r="J704" s="92"/>
      <c r="K704" s="92"/>
      <c r="L704" s="92"/>
      <c r="M704" s="92"/>
      <c r="N704" s="92"/>
      <c r="O704" s="92"/>
      <c r="P704" s="92"/>
      <c r="Q704" s="92"/>
      <c r="R704" s="92"/>
      <c r="S704" s="92"/>
      <c r="T704" s="92"/>
      <c r="U704" s="92"/>
      <c r="V704" s="92"/>
      <c r="W704" s="92"/>
      <c r="X704" s="92"/>
      <c r="Y704" s="92"/>
      <c r="Z704" s="92"/>
    </row>
    <row r="705" spans="1:26" x14ac:dyDescent="0.15">
      <c r="A705" s="92"/>
      <c r="B705" s="92"/>
      <c r="C705" s="92"/>
      <c r="D705" s="92"/>
      <c r="E705" s="92"/>
      <c r="F705" s="92"/>
      <c r="G705" s="92"/>
      <c r="H705" s="92"/>
      <c r="I705" s="92"/>
      <c r="J705" s="92"/>
      <c r="K705" s="92"/>
      <c r="L705" s="92"/>
      <c r="M705" s="92"/>
      <c r="N705" s="92"/>
      <c r="O705" s="92"/>
      <c r="P705" s="92"/>
      <c r="Q705" s="92"/>
      <c r="R705" s="92"/>
      <c r="S705" s="92"/>
      <c r="T705" s="92"/>
      <c r="U705" s="92"/>
      <c r="V705" s="92"/>
      <c r="W705" s="92"/>
      <c r="X705" s="92"/>
      <c r="Y705" s="92"/>
      <c r="Z705" s="92"/>
    </row>
    <row r="706" spans="1:26" x14ac:dyDescent="0.15">
      <c r="A706" s="92"/>
      <c r="B706" s="92"/>
      <c r="C706" s="92"/>
      <c r="D706" s="92"/>
      <c r="E706" s="92"/>
      <c r="F706" s="92"/>
      <c r="G706" s="92"/>
      <c r="H706" s="92"/>
      <c r="I706" s="92"/>
      <c r="J706" s="92"/>
      <c r="K706" s="92"/>
      <c r="L706" s="92"/>
      <c r="M706" s="92"/>
      <c r="N706" s="92"/>
      <c r="O706" s="92"/>
      <c r="P706" s="92"/>
      <c r="Q706" s="92"/>
      <c r="R706" s="92"/>
      <c r="S706" s="92"/>
      <c r="T706" s="92"/>
      <c r="U706" s="92"/>
      <c r="V706" s="92"/>
      <c r="W706" s="92"/>
      <c r="X706" s="92"/>
      <c r="Y706" s="92"/>
      <c r="Z706" s="92"/>
    </row>
    <row r="707" spans="1:26" x14ac:dyDescent="0.15">
      <c r="A707" s="92"/>
      <c r="B707" s="92"/>
      <c r="C707" s="92"/>
      <c r="D707" s="92"/>
      <c r="E707" s="92"/>
      <c r="F707" s="92"/>
      <c r="G707" s="92"/>
      <c r="H707" s="92"/>
      <c r="I707" s="92"/>
      <c r="J707" s="92"/>
      <c r="K707" s="92"/>
      <c r="L707" s="92"/>
      <c r="M707" s="92"/>
      <c r="N707" s="92"/>
      <c r="O707" s="92"/>
      <c r="P707" s="92"/>
      <c r="Q707" s="92"/>
      <c r="R707" s="92"/>
      <c r="S707" s="92"/>
      <c r="T707" s="92"/>
      <c r="U707" s="92"/>
      <c r="V707" s="92"/>
      <c r="W707" s="92"/>
      <c r="X707" s="92"/>
      <c r="Y707" s="92"/>
      <c r="Z707" s="92"/>
    </row>
    <row r="708" spans="1:26" x14ac:dyDescent="0.15">
      <c r="A708" s="92"/>
      <c r="B708" s="92"/>
      <c r="C708" s="92"/>
      <c r="D708" s="92"/>
      <c r="E708" s="92"/>
      <c r="F708" s="92"/>
      <c r="G708" s="92"/>
      <c r="H708" s="92"/>
      <c r="I708" s="92"/>
      <c r="J708" s="92"/>
      <c r="K708" s="92"/>
      <c r="L708" s="92"/>
      <c r="M708" s="92"/>
      <c r="N708" s="92"/>
      <c r="O708" s="92"/>
      <c r="P708" s="92"/>
      <c r="Q708" s="92"/>
      <c r="R708" s="92"/>
      <c r="S708" s="92"/>
      <c r="T708" s="92"/>
      <c r="U708" s="92"/>
      <c r="V708" s="92"/>
      <c r="W708" s="92"/>
      <c r="X708" s="92"/>
      <c r="Y708" s="92"/>
      <c r="Z708" s="92"/>
    </row>
    <row r="709" spans="1:26" x14ac:dyDescent="0.15">
      <c r="A709" s="92"/>
      <c r="B709" s="92"/>
      <c r="C709" s="92"/>
      <c r="D709" s="92"/>
      <c r="E709" s="92"/>
      <c r="F709" s="92"/>
      <c r="G709" s="92"/>
      <c r="H709" s="92"/>
      <c r="I709" s="92"/>
      <c r="J709" s="92"/>
      <c r="K709" s="92"/>
      <c r="L709" s="92"/>
      <c r="M709" s="92"/>
      <c r="N709" s="92"/>
      <c r="O709" s="92"/>
      <c r="P709" s="92"/>
      <c r="Q709" s="92"/>
      <c r="R709" s="92"/>
      <c r="S709" s="92"/>
      <c r="T709" s="92"/>
      <c r="U709" s="92"/>
      <c r="V709" s="92"/>
      <c r="W709" s="92"/>
      <c r="X709" s="92"/>
      <c r="Y709" s="92"/>
      <c r="Z709" s="92"/>
    </row>
    <row r="710" spans="1:26" x14ac:dyDescent="0.15">
      <c r="A710" s="92"/>
      <c r="B710" s="92"/>
      <c r="C710" s="92"/>
      <c r="D710" s="92"/>
      <c r="E710" s="92"/>
      <c r="F710" s="92"/>
      <c r="G710" s="92"/>
      <c r="H710" s="92"/>
      <c r="I710" s="92"/>
      <c r="J710" s="92"/>
      <c r="K710" s="92"/>
      <c r="L710" s="92"/>
      <c r="M710" s="92"/>
      <c r="N710" s="92"/>
      <c r="O710" s="92"/>
      <c r="P710" s="92"/>
      <c r="Q710" s="92"/>
      <c r="R710" s="92"/>
      <c r="S710" s="92"/>
      <c r="T710" s="92"/>
      <c r="U710" s="92"/>
      <c r="V710" s="92"/>
      <c r="W710" s="92"/>
      <c r="X710" s="92"/>
      <c r="Y710" s="92"/>
      <c r="Z710" s="92"/>
    </row>
    <row r="711" spans="1:26" x14ac:dyDescent="0.15">
      <c r="A711" s="92"/>
      <c r="B711" s="92"/>
      <c r="C711" s="92"/>
      <c r="D711" s="92"/>
      <c r="E711" s="92"/>
      <c r="F711" s="92"/>
      <c r="G711" s="92"/>
      <c r="H711" s="92"/>
      <c r="I711" s="92"/>
      <c r="J711" s="92"/>
      <c r="K711" s="92"/>
      <c r="L711" s="92"/>
      <c r="M711" s="92"/>
      <c r="N711" s="92"/>
      <c r="O711" s="92"/>
      <c r="P711" s="92"/>
      <c r="Q711" s="92"/>
      <c r="R711" s="92"/>
      <c r="S711" s="92"/>
      <c r="T711" s="92"/>
      <c r="U711" s="92"/>
      <c r="V711" s="92"/>
      <c r="W711" s="92"/>
      <c r="X711" s="92"/>
      <c r="Y711" s="92"/>
      <c r="Z711" s="92"/>
    </row>
    <row r="712" spans="1:26" x14ac:dyDescent="0.15">
      <c r="A712" s="92"/>
      <c r="B712" s="92"/>
      <c r="C712" s="92"/>
      <c r="D712" s="92"/>
      <c r="E712" s="92"/>
      <c r="F712" s="92"/>
      <c r="G712" s="92"/>
      <c r="H712" s="92"/>
      <c r="I712" s="92"/>
      <c r="J712" s="92"/>
      <c r="K712" s="92"/>
      <c r="L712" s="92"/>
      <c r="M712" s="92"/>
      <c r="N712" s="92"/>
      <c r="O712" s="92"/>
      <c r="P712" s="92"/>
      <c r="Q712" s="92"/>
      <c r="R712" s="92"/>
      <c r="S712" s="92"/>
      <c r="T712" s="92"/>
      <c r="U712" s="92"/>
      <c r="V712" s="92"/>
      <c r="W712" s="92"/>
      <c r="X712" s="92"/>
      <c r="Y712" s="92"/>
      <c r="Z712" s="92"/>
    </row>
    <row r="713" spans="1:26" x14ac:dyDescent="0.15">
      <c r="A713" s="92"/>
      <c r="B713" s="92"/>
      <c r="C713" s="92"/>
      <c r="D713" s="92"/>
      <c r="E713" s="92"/>
      <c r="F713" s="92"/>
      <c r="G713" s="92"/>
      <c r="H713" s="92"/>
      <c r="I713" s="92"/>
      <c r="J713" s="92"/>
      <c r="K713" s="92"/>
      <c r="L713" s="92"/>
      <c r="M713" s="92"/>
      <c r="N713" s="92"/>
      <c r="O713" s="92"/>
      <c r="P713" s="92"/>
      <c r="Q713" s="92"/>
      <c r="R713" s="92"/>
      <c r="S713" s="92"/>
      <c r="T713" s="92"/>
      <c r="U713" s="92"/>
      <c r="V713" s="92"/>
      <c r="W713" s="92"/>
      <c r="X713" s="92"/>
      <c r="Y713" s="92"/>
      <c r="Z713" s="92"/>
    </row>
    <row r="714" spans="1:26" x14ac:dyDescent="0.15">
      <c r="A714" s="92"/>
      <c r="B714" s="92"/>
      <c r="C714" s="92"/>
      <c r="D714" s="92"/>
      <c r="E714" s="92"/>
      <c r="F714" s="92"/>
      <c r="G714" s="92"/>
      <c r="H714" s="92"/>
      <c r="I714" s="92"/>
      <c r="J714" s="92"/>
      <c r="K714" s="92"/>
      <c r="L714" s="92"/>
      <c r="M714" s="92"/>
      <c r="N714" s="92"/>
      <c r="O714" s="92"/>
      <c r="P714" s="92"/>
      <c r="Q714" s="92"/>
      <c r="R714" s="92"/>
      <c r="S714" s="92"/>
      <c r="T714" s="92"/>
      <c r="U714" s="92"/>
      <c r="V714" s="92"/>
      <c r="W714" s="92"/>
      <c r="X714" s="92"/>
      <c r="Y714" s="92"/>
      <c r="Z714" s="92"/>
    </row>
    <row r="715" spans="1:26" x14ac:dyDescent="0.15">
      <c r="A715" s="92"/>
      <c r="B715" s="92"/>
      <c r="C715" s="92"/>
      <c r="D715" s="92"/>
      <c r="E715" s="92"/>
      <c r="F715" s="92"/>
      <c r="G715" s="92"/>
      <c r="H715" s="92"/>
      <c r="I715" s="92"/>
      <c r="J715" s="92"/>
      <c r="K715" s="92"/>
      <c r="L715" s="92"/>
      <c r="M715" s="92"/>
      <c r="N715" s="92"/>
      <c r="O715" s="92"/>
      <c r="P715" s="92"/>
      <c r="Q715" s="92"/>
      <c r="R715" s="92"/>
      <c r="S715" s="92"/>
      <c r="T715" s="92"/>
      <c r="U715" s="92"/>
      <c r="V715" s="92"/>
      <c r="W715" s="92"/>
      <c r="X715" s="92"/>
      <c r="Y715" s="92"/>
      <c r="Z715" s="92"/>
    </row>
    <row r="716" spans="1:26" x14ac:dyDescent="0.15">
      <c r="A716" s="92"/>
      <c r="B716" s="92"/>
      <c r="C716" s="92"/>
      <c r="D716" s="92"/>
      <c r="E716" s="92"/>
      <c r="F716" s="92"/>
      <c r="G716" s="92"/>
      <c r="H716" s="92"/>
      <c r="I716" s="92"/>
      <c r="J716" s="92"/>
      <c r="K716" s="92"/>
      <c r="L716" s="92"/>
      <c r="M716" s="92"/>
      <c r="N716" s="92"/>
      <c r="O716" s="92"/>
      <c r="P716" s="92"/>
      <c r="Q716" s="92"/>
      <c r="R716" s="92"/>
      <c r="S716" s="92"/>
      <c r="T716" s="92"/>
      <c r="U716" s="92"/>
      <c r="V716" s="92"/>
      <c r="W716" s="92"/>
      <c r="X716" s="92"/>
      <c r="Y716" s="92"/>
      <c r="Z716" s="92"/>
    </row>
    <row r="717" spans="1:26" x14ac:dyDescent="0.15">
      <c r="A717" s="92"/>
      <c r="B717" s="92"/>
      <c r="C717" s="92"/>
      <c r="D717" s="92"/>
      <c r="E717" s="92"/>
      <c r="F717" s="92"/>
      <c r="G717" s="92"/>
      <c r="H717" s="92"/>
      <c r="I717" s="92"/>
      <c r="J717" s="92"/>
      <c r="K717" s="92"/>
      <c r="L717" s="92"/>
      <c r="M717" s="92"/>
      <c r="N717" s="92"/>
      <c r="O717" s="92"/>
      <c r="P717" s="92"/>
      <c r="Q717" s="92"/>
      <c r="R717" s="92"/>
      <c r="S717" s="92"/>
      <c r="T717" s="92"/>
      <c r="U717" s="92"/>
      <c r="V717" s="92"/>
      <c r="W717" s="92"/>
      <c r="X717" s="92"/>
      <c r="Y717" s="92"/>
      <c r="Z717" s="92"/>
    </row>
    <row r="718" spans="1:26" x14ac:dyDescent="0.15">
      <c r="A718" s="92"/>
      <c r="B718" s="92"/>
      <c r="C718" s="92"/>
      <c r="D718" s="92"/>
      <c r="E718" s="92"/>
      <c r="F718" s="92"/>
      <c r="G718" s="92"/>
      <c r="H718" s="92"/>
      <c r="I718" s="92"/>
      <c r="J718" s="92"/>
      <c r="K718" s="92"/>
      <c r="L718" s="92"/>
      <c r="M718" s="92"/>
      <c r="N718" s="92"/>
      <c r="O718" s="92"/>
      <c r="P718" s="92"/>
      <c r="Q718" s="92"/>
      <c r="R718" s="92"/>
      <c r="S718" s="92"/>
      <c r="T718" s="92"/>
      <c r="U718" s="92"/>
      <c r="V718" s="92"/>
      <c r="W718" s="92"/>
      <c r="X718" s="92"/>
      <c r="Y718" s="92"/>
      <c r="Z718" s="92"/>
    </row>
    <row r="719" spans="1:26" x14ac:dyDescent="0.15">
      <c r="A719" s="92"/>
      <c r="B719" s="92"/>
      <c r="C719" s="92"/>
      <c r="D719" s="92"/>
      <c r="E719" s="92"/>
      <c r="F719" s="92"/>
      <c r="G719" s="92"/>
      <c r="H719" s="92"/>
      <c r="I719" s="92"/>
      <c r="J719" s="92"/>
      <c r="K719" s="92"/>
      <c r="L719" s="92"/>
      <c r="M719" s="92"/>
      <c r="N719" s="92"/>
      <c r="O719" s="92"/>
      <c r="P719" s="92"/>
      <c r="Q719" s="92"/>
      <c r="R719" s="92"/>
      <c r="S719" s="92"/>
      <c r="T719" s="92"/>
      <c r="U719" s="92"/>
      <c r="V719" s="92"/>
      <c r="W719" s="92"/>
      <c r="X719" s="92"/>
      <c r="Y719" s="92"/>
      <c r="Z719" s="92"/>
    </row>
    <row r="720" spans="1:26" x14ac:dyDescent="0.15">
      <c r="A720" s="92"/>
      <c r="B720" s="92"/>
      <c r="C720" s="92"/>
      <c r="D720" s="92"/>
      <c r="E720" s="92"/>
      <c r="F720" s="92"/>
      <c r="G720" s="92"/>
      <c r="H720" s="92"/>
      <c r="I720" s="92"/>
      <c r="J720" s="92"/>
      <c r="K720" s="92"/>
      <c r="L720" s="92"/>
      <c r="M720" s="92"/>
      <c r="N720" s="92"/>
      <c r="O720" s="92"/>
      <c r="P720" s="92"/>
      <c r="Q720" s="92"/>
      <c r="R720" s="92"/>
      <c r="S720" s="92"/>
      <c r="T720" s="92"/>
      <c r="U720" s="92"/>
      <c r="V720" s="92"/>
      <c r="W720" s="92"/>
      <c r="X720" s="92"/>
      <c r="Y720" s="92"/>
      <c r="Z720" s="92"/>
    </row>
    <row r="721" spans="1:26" x14ac:dyDescent="0.15">
      <c r="A721" s="92"/>
      <c r="B721" s="92"/>
      <c r="C721" s="92"/>
      <c r="D721" s="92"/>
      <c r="E721" s="92"/>
      <c r="F721" s="92"/>
      <c r="G721" s="92"/>
      <c r="H721" s="92"/>
      <c r="I721" s="92"/>
      <c r="J721" s="92"/>
      <c r="K721" s="92"/>
      <c r="L721" s="92"/>
      <c r="M721" s="92"/>
      <c r="N721" s="92"/>
      <c r="O721" s="92"/>
      <c r="P721" s="92"/>
      <c r="Q721" s="92"/>
      <c r="R721" s="92"/>
      <c r="S721" s="92"/>
      <c r="T721" s="92"/>
      <c r="U721" s="92"/>
      <c r="V721" s="92"/>
      <c r="W721" s="92"/>
      <c r="X721" s="92"/>
      <c r="Y721" s="92"/>
      <c r="Z721" s="92"/>
    </row>
    <row r="722" spans="1:26" x14ac:dyDescent="0.15">
      <c r="A722" s="92"/>
      <c r="B722" s="92"/>
      <c r="C722" s="92"/>
      <c r="D722" s="92"/>
      <c r="E722" s="92"/>
      <c r="F722" s="92"/>
      <c r="G722" s="92"/>
      <c r="H722" s="92"/>
      <c r="I722" s="92"/>
      <c r="J722" s="92"/>
      <c r="K722" s="92"/>
      <c r="L722" s="92"/>
      <c r="M722" s="92"/>
      <c r="N722" s="92"/>
      <c r="O722" s="92"/>
      <c r="P722" s="92"/>
      <c r="Q722" s="92"/>
      <c r="R722" s="92"/>
      <c r="S722" s="92"/>
      <c r="T722" s="92"/>
      <c r="U722" s="92"/>
      <c r="V722" s="92"/>
      <c r="W722" s="92"/>
      <c r="X722" s="92"/>
      <c r="Y722" s="92"/>
      <c r="Z722" s="92"/>
    </row>
    <row r="723" spans="1:26" x14ac:dyDescent="0.15">
      <c r="A723" s="92"/>
      <c r="B723" s="92"/>
      <c r="C723" s="92"/>
      <c r="D723" s="92"/>
      <c r="E723" s="92"/>
      <c r="F723" s="92"/>
      <c r="G723" s="92"/>
      <c r="H723" s="92"/>
      <c r="I723" s="92"/>
      <c r="J723" s="92"/>
      <c r="K723" s="92"/>
      <c r="L723" s="92"/>
      <c r="M723" s="92"/>
      <c r="N723" s="92"/>
      <c r="O723" s="92"/>
      <c r="P723" s="92"/>
      <c r="Q723" s="92"/>
      <c r="R723" s="92"/>
      <c r="S723" s="92"/>
      <c r="T723" s="92"/>
      <c r="U723" s="92"/>
      <c r="V723" s="92"/>
      <c r="W723" s="92"/>
      <c r="X723" s="92"/>
      <c r="Y723" s="92"/>
      <c r="Z723" s="92"/>
    </row>
    <row r="724" spans="1:26" x14ac:dyDescent="0.15">
      <c r="A724" s="92"/>
      <c r="B724" s="92"/>
      <c r="C724" s="92"/>
      <c r="D724" s="92"/>
      <c r="E724" s="92"/>
      <c r="F724" s="92"/>
      <c r="G724" s="92"/>
      <c r="H724" s="92"/>
      <c r="I724" s="92"/>
      <c r="J724" s="92"/>
      <c r="K724" s="92"/>
      <c r="L724" s="92"/>
      <c r="M724" s="92"/>
      <c r="N724" s="92"/>
      <c r="O724" s="92"/>
      <c r="P724" s="92"/>
      <c r="Q724" s="92"/>
      <c r="R724" s="92"/>
      <c r="S724" s="92"/>
      <c r="T724" s="92"/>
      <c r="U724" s="92"/>
      <c r="V724" s="92"/>
      <c r="W724" s="92"/>
      <c r="X724" s="92"/>
      <c r="Y724" s="92"/>
      <c r="Z724" s="92"/>
    </row>
    <row r="725" spans="1:26" x14ac:dyDescent="0.15">
      <c r="A725" s="92"/>
      <c r="B725" s="92"/>
      <c r="C725" s="92"/>
      <c r="D725" s="92"/>
      <c r="E725" s="92"/>
      <c r="F725" s="92"/>
      <c r="G725" s="92"/>
      <c r="H725" s="92"/>
      <c r="I725" s="92"/>
      <c r="J725" s="92"/>
      <c r="K725" s="92"/>
      <c r="L725" s="92"/>
      <c r="M725" s="92"/>
      <c r="N725" s="92"/>
      <c r="O725" s="92"/>
      <c r="P725" s="92"/>
      <c r="Q725" s="92"/>
      <c r="R725" s="92"/>
      <c r="S725" s="92"/>
      <c r="T725" s="92"/>
      <c r="U725" s="92"/>
      <c r="V725" s="92"/>
      <c r="W725" s="92"/>
      <c r="X725" s="92"/>
      <c r="Y725" s="92"/>
      <c r="Z725" s="92"/>
    </row>
    <row r="726" spans="1:26" x14ac:dyDescent="0.15">
      <c r="A726" s="92"/>
      <c r="B726" s="92"/>
      <c r="C726" s="92"/>
      <c r="D726" s="92"/>
      <c r="E726" s="92"/>
      <c r="F726" s="92"/>
      <c r="G726" s="92"/>
      <c r="H726" s="92"/>
      <c r="I726" s="92"/>
      <c r="J726" s="92"/>
      <c r="K726" s="92"/>
      <c r="L726" s="92"/>
      <c r="M726" s="92"/>
      <c r="N726" s="92"/>
      <c r="O726" s="92"/>
      <c r="P726" s="92"/>
      <c r="Q726" s="92"/>
      <c r="R726" s="92"/>
      <c r="S726" s="92"/>
      <c r="T726" s="92"/>
      <c r="U726" s="92"/>
      <c r="V726" s="92"/>
      <c r="W726" s="92"/>
      <c r="X726" s="92"/>
      <c r="Y726" s="92"/>
      <c r="Z726" s="92"/>
    </row>
    <row r="727" spans="1:26" x14ac:dyDescent="0.15">
      <c r="A727" s="92"/>
      <c r="B727" s="92"/>
      <c r="C727" s="92"/>
      <c r="D727" s="92"/>
      <c r="E727" s="92"/>
      <c r="F727" s="92"/>
      <c r="G727" s="92"/>
      <c r="H727" s="92"/>
      <c r="I727" s="92"/>
      <c r="J727" s="92"/>
      <c r="K727" s="92"/>
      <c r="L727" s="92"/>
      <c r="M727" s="92"/>
      <c r="N727" s="92"/>
      <c r="O727" s="92"/>
      <c r="P727" s="92"/>
      <c r="Q727" s="92"/>
      <c r="R727" s="92"/>
      <c r="S727" s="92"/>
      <c r="T727" s="92"/>
      <c r="U727" s="92"/>
      <c r="V727" s="92"/>
      <c r="W727" s="92"/>
      <c r="X727" s="92"/>
      <c r="Y727" s="92"/>
      <c r="Z727" s="92"/>
    </row>
    <row r="728" spans="1:26" x14ac:dyDescent="0.15">
      <c r="A728" s="92"/>
      <c r="B728" s="92"/>
      <c r="C728" s="92"/>
      <c r="D728" s="92"/>
      <c r="E728" s="92"/>
      <c r="F728" s="92"/>
      <c r="G728" s="92"/>
      <c r="H728" s="92"/>
      <c r="I728" s="92"/>
      <c r="J728" s="92"/>
      <c r="K728" s="92"/>
      <c r="L728" s="92"/>
      <c r="M728" s="92"/>
      <c r="N728" s="92"/>
      <c r="O728" s="92"/>
      <c r="P728" s="92"/>
      <c r="Q728" s="92"/>
      <c r="R728" s="92"/>
      <c r="S728" s="92"/>
      <c r="T728" s="92"/>
      <c r="U728" s="92"/>
      <c r="V728" s="92"/>
      <c r="W728" s="92"/>
      <c r="X728" s="92"/>
      <c r="Y728" s="92"/>
      <c r="Z728" s="92"/>
    </row>
    <row r="729" spans="1:26" x14ac:dyDescent="0.15">
      <c r="A729" s="92"/>
      <c r="B729" s="92"/>
      <c r="C729" s="92"/>
      <c r="D729" s="92"/>
      <c r="E729" s="92"/>
      <c r="F729" s="92"/>
      <c r="G729" s="92"/>
      <c r="H729" s="92"/>
      <c r="I729" s="92"/>
      <c r="J729" s="92"/>
      <c r="K729" s="92"/>
      <c r="L729" s="92"/>
      <c r="M729" s="92"/>
      <c r="N729" s="92"/>
      <c r="O729" s="92"/>
      <c r="P729" s="92"/>
      <c r="Q729" s="92"/>
      <c r="R729" s="92"/>
      <c r="S729" s="92"/>
      <c r="T729" s="92"/>
      <c r="U729" s="92"/>
      <c r="V729" s="92"/>
      <c r="W729" s="92"/>
      <c r="X729" s="92"/>
      <c r="Y729" s="92"/>
      <c r="Z729" s="92"/>
    </row>
    <row r="730" spans="1:26" x14ac:dyDescent="0.15">
      <c r="A730" s="92"/>
      <c r="B730" s="92"/>
      <c r="C730" s="92"/>
      <c r="D730" s="92"/>
      <c r="E730" s="92"/>
      <c r="F730" s="92"/>
      <c r="G730" s="92"/>
      <c r="H730" s="92"/>
      <c r="I730" s="92"/>
      <c r="J730" s="92"/>
      <c r="K730" s="92"/>
      <c r="L730" s="92"/>
      <c r="M730" s="92"/>
      <c r="N730" s="92"/>
      <c r="O730" s="92"/>
      <c r="P730" s="92"/>
      <c r="Q730" s="92"/>
      <c r="R730" s="92"/>
      <c r="S730" s="92"/>
      <c r="T730" s="92"/>
      <c r="U730" s="92"/>
      <c r="V730" s="92"/>
      <c r="W730" s="92"/>
      <c r="X730" s="92"/>
      <c r="Y730" s="92"/>
      <c r="Z730" s="92"/>
    </row>
    <row r="731" spans="1:26" x14ac:dyDescent="0.15">
      <c r="A731" s="92"/>
      <c r="B731" s="92"/>
      <c r="C731" s="92"/>
      <c r="D731" s="92"/>
      <c r="E731" s="92"/>
      <c r="F731" s="92"/>
      <c r="G731" s="92"/>
      <c r="H731" s="92"/>
      <c r="I731" s="92"/>
      <c r="J731" s="92"/>
      <c r="K731" s="92"/>
      <c r="L731" s="92"/>
      <c r="M731" s="92"/>
      <c r="N731" s="92"/>
      <c r="O731" s="92"/>
      <c r="P731" s="92"/>
      <c r="Q731" s="92"/>
      <c r="R731" s="92"/>
      <c r="S731" s="92"/>
      <c r="T731" s="92"/>
      <c r="U731" s="92"/>
      <c r="V731" s="92"/>
      <c r="W731" s="92"/>
      <c r="X731" s="92"/>
      <c r="Y731" s="92"/>
      <c r="Z731" s="92"/>
    </row>
    <row r="732" spans="1:26" x14ac:dyDescent="0.15">
      <c r="A732" s="92"/>
      <c r="B732" s="92"/>
      <c r="C732" s="92"/>
      <c r="D732" s="92"/>
      <c r="E732" s="92"/>
      <c r="F732" s="92"/>
      <c r="G732" s="92"/>
      <c r="H732" s="92"/>
      <c r="I732" s="92"/>
      <c r="J732" s="92"/>
      <c r="K732" s="92"/>
      <c r="L732" s="92"/>
      <c r="M732" s="92"/>
      <c r="N732" s="92"/>
      <c r="O732" s="92"/>
      <c r="P732" s="92"/>
      <c r="Q732" s="92"/>
      <c r="R732" s="92"/>
      <c r="S732" s="92"/>
      <c r="T732" s="92"/>
      <c r="U732" s="92"/>
      <c r="V732" s="92"/>
      <c r="W732" s="92"/>
      <c r="X732" s="92"/>
      <c r="Y732" s="92"/>
      <c r="Z732" s="92"/>
    </row>
    <row r="733" spans="1:26" x14ac:dyDescent="0.15">
      <c r="A733" s="92"/>
      <c r="B733" s="92"/>
      <c r="C733" s="92"/>
      <c r="D733" s="92"/>
      <c r="E733" s="92"/>
      <c r="F733" s="92"/>
      <c r="G733" s="92"/>
      <c r="H733" s="92"/>
      <c r="I733" s="92"/>
      <c r="J733" s="92"/>
      <c r="K733" s="92"/>
      <c r="L733" s="92"/>
      <c r="M733" s="92"/>
      <c r="N733" s="92"/>
      <c r="O733" s="92"/>
      <c r="P733" s="92"/>
      <c r="Q733" s="92"/>
      <c r="R733" s="92"/>
      <c r="S733" s="92"/>
      <c r="T733" s="92"/>
      <c r="U733" s="92"/>
      <c r="V733" s="92"/>
      <c r="W733" s="92"/>
      <c r="X733" s="92"/>
      <c r="Y733" s="92"/>
      <c r="Z733" s="92"/>
    </row>
    <row r="734" spans="1:26" x14ac:dyDescent="0.15">
      <c r="A734" s="92"/>
      <c r="B734" s="92"/>
      <c r="C734" s="92"/>
      <c r="D734" s="92"/>
      <c r="E734" s="92"/>
      <c r="F734" s="92"/>
      <c r="G734" s="92"/>
      <c r="H734" s="92"/>
      <c r="I734" s="92"/>
      <c r="J734" s="92"/>
      <c r="K734" s="92"/>
      <c r="L734" s="92"/>
      <c r="M734" s="92"/>
      <c r="N734" s="92"/>
      <c r="O734" s="92"/>
      <c r="P734" s="92"/>
      <c r="Q734" s="92"/>
      <c r="R734" s="92"/>
      <c r="S734" s="92"/>
      <c r="T734" s="92"/>
      <c r="U734" s="92"/>
      <c r="V734" s="92"/>
      <c r="W734" s="92"/>
      <c r="X734" s="92"/>
      <c r="Y734" s="92"/>
      <c r="Z734" s="92"/>
    </row>
    <row r="735" spans="1:26" x14ac:dyDescent="0.15">
      <c r="A735" s="92"/>
      <c r="B735" s="92"/>
      <c r="C735" s="92"/>
      <c r="D735" s="92"/>
      <c r="E735" s="92"/>
      <c r="F735" s="92"/>
      <c r="G735" s="92"/>
      <c r="H735" s="92"/>
      <c r="I735" s="92"/>
      <c r="J735" s="92"/>
      <c r="K735" s="92"/>
      <c r="L735" s="92"/>
      <c r="M735" s="92"/>
      <c r="N735" s="92"/>
      <c r="O735" s="92"/>
      <c r="P735" s="92"/>
      <c r="Q735" s="92"/>
      <c r="R735" s="92"/>
      <c r="S735" s="92"/>
      <c r="T735" s="92"/>
      <c r="U735" s="92"/>
      <c r="V735" s="92"/>
      <c r="W735" s="92"/>
      <c r="X735" s="92"/>
      <c r="Y735" s="92"/>
      <c r="Z735" s="92"/>
    </row>
    <row r="736" spans="1:26" x14ac:dyDescent="0.15">
      <c r="A736" s="92"/>
      <c r="B736" s="92"/>
      <c r="C736" s="92"/>
      <c r="D736" s="92"/>
      <c r="E736" s="92"/>
      <c r="F736" s="92"/>
      <c r="G736" s="92"/>
      <c r="H736" s="92"/>
      <c r="I736" s="92"/>
      <c r="J736" s="92"/>
      <c r="K736" s="92"/>
      <c r="L736" s="92"/>
      <c r="M736" s="92"/>
      <c r="N736" s="92"/>
      <c r="O736" s="92"/>
      <c r="P736" s="92"/>
      <c r="Q736" s="92"/>
      <c r="R736" s="92"/>
      <c r="S736" s="92"/>
      <c r="T736" s="92"/>
      <c r="U736" s="92"/>
      <c r="V736" s="92"/>
      <c r="W736" s="92"/>
      <c r="X736" s="92"/>
      <c r="Y736" s="92"/>
      <c r="Z736" s="92"/>
    </row>
    <row r="737" spans="1:26" x14ac:dyDescent="0.15">
      <c r="A737" s="92"/>
      <c r="B737" s="92"/>
      <c r="C737" s="92"/>
      <c r="D737" s="92"/>
      <c r="E737" s="92"/>
      <c r="F737" s="92"/>
      <c r="G737" s="92"/>
      <c r="H737" s="92"/>
      <c r="I737" s="92"/>
      <c r="J737" s="92"/>
      <c r="K737" s="92"/>
      <c r="L737" s="92"/>
      <c r="M737" s="92"/>
      <c r="N737" s="92"/>
      <c r="O737" s="92"/>
      <c r="P737" s="92"/>
      <c r="Q737" s="92"/>
      <c r="R737" s="92"/>
      <c r="S737" s="92"/>
      <c r="T737" s="92"/>
      <c r="U737" s="92"/>
      <c r="V737" s="92"/>
      <c r="W737" s="92"/>
      <c r="X737" s="92"/>
      <c r="Y737" s="92"/>
      <c r="Z737" s="92"/>
    </row>
    <row r="738" spans="1:26" x14ac:dyDescent="0.15">
      <c r="A738" s="92"/>
      <c r="B738" s="92"/>
      <c r="C738" s="92"/>
      <c r="D738" s="92"/>
      <c r="E738" s="92"/>
      <c r="F738" s="92"/>
      <c r="G738" s="92"/>
      <c r="H738" s="92"/>
      <c r="I738" s="92"/>
      <c r="J738" s="92"/>
      <c r="K738" s="92"/>
      <c r="L738" s="92"/>
      <c r="M738" s="92"/>
      <c r="N738" s="92"/>
      <c r="O738" s="92"/>
      <c r="P738" s="92"/>
      <c r="Q738" s="92"/>
      <c r="R738" s="92"/>
      <c r="S738" s="92"/>
      <c r="T738" s="92"/>
      <c r="U738" s="92"/>
      <c r="V738" s="92"/>
      <c r="W738" s="92"/>
      <c r="X738" s="92"/>
      <c r="Y738" s="92"/>
      <c r="Z738" s="92"/>
    </row>
    <row r="739" spans="1:26" x14ac:dyDescent="0.15">
      <c r="A739" s="92"/>
      <c r="B739" s="92"/>
      <c r="C739" s="92"/>
      <c r="D739" s="92"/>
      <c r="E739" s="92"/>
      <c r="F739" s="92"/>
      <c r="G739" s="92"/>
      <c r="H739" s="92"/>
      <c r="I739" s="92"/>
      <c r="J739" s="92"/>
      <c r="K739" s="92"/>
      <c r="L739" s="92"/>
      <c r="M739" s="92"/>
      <c r="N739" s="92"/>
      <c r="O739" s="92"/>
      <c r="P739" s="92"/>
      <c r="Q739" s="92"/>
      <c r="R739" s="92"/>
      <c r="S739" s="92"/>
      <c r="T739" s="92"/>
      <c r="U739" s="92"/>
      <c r="V739" s="92"/>
      <c r="W739" s="92"/>
      <c r="X739" s="92"/>
      <c r="Y739" s="92"/>
      <c r="Z739" s="92"/>
    </row>
    <row r="740" spans="1:26" x14ac:dyDescent="0.15">
      <c r="A740" s="92"/>
      <c r="B740" s="92"/>
      <c r="C740" s="92"/>
      <c r="D740" s="92"/>
      <c r="E740" s="92"/>
      <c r="F740" s="92"/>
      <c r="G740" s="92"/>
      <c r="H740" s="92"/>
      <c r="I740" s="92"/>
      <c r="J740" s="92"/>
      <c r="K740" s="92"/>
      <c r="L740" s="92"/>
      <c r="M740" s="92"/>
      <c r="N740" s="92"/>
      <c r="O740" s="92"/>
      <c r="P740" s="92"/>
      <c r="Q740" s="92"/>
      <c r="R740" s="92"/>
      <c r="S740" s="92"/>
      <c r="T740" s="92"/>
      <c r="U740" s="92"/>
      <c r="V740" s="92"/>
      <c r="W740" s="92"/>
      <c r="X740" s="92"/>
      <c r="Y740" s="92"/>
      <c r="Z740" s="92"/>
    </row>
    <row r="741" spans="1:26" x14ac:dyDescent="0.15">
      <c r="A741" s="92"/>
      <c r="B741" s="92"/>
      <c r="C741" s="92"/>
      <c r="D741" s="92"/>
      <c r="E741" s="92"/>
      <c r="F741" s="92"/>
      <c r="G741" s="92"/>
      <c r="H741" s="92"/>
      <c r="I741" s="92"/>
      <c r="J741" s="92"/>
      <c r="K741" s="92"/>
      <c r="L741" s="92"/>
      <c r="M741" s="92"/>
      <c r="N741" s="92"/>
      <c r="O741" s="92"/>
      <c r="P741" s="92"/>
      <c r="Q741" s="92"/>
      <c r="R741" s="92"/>
      <c r="S741" s="92"/>
      <c r="T741" s="92"/>
      <c r="U741" s="92"/>
      <c r="V741" s="92"/>
      <c r="W741" s="92"/>
      <c r="X741" s="92"/>
      <c r="Y741" s="92"/>
      <c r="Z741" s="92"/>
    </row>
    <row r="742" spans="1:26" x14ac:dyDescent="0.15">
      <c r="A742" s="92"/>
      <c r="B742" s="92"/>
      <c r="C742" s="92"/>
      <c r="D742" s="92"/>
      <c r="E742" s="92"/>
      <c r="F742" s="92"/>
      <c r="G742" s="92"/>
      <c r="H742" s="92"/>
      <c r="I742" s="92"/>
      <c r="J742" s="92"/>
      <c r="K742" s="92"/>
      <c r="L742" s="92"/>
      <c r="M742" s="92"/>
      <c r="N742" s="92"/>
      <c r="O742" s="92"/>
      <c r="P742" s="92"/>
      <c r="Q742" s="92"/>
      <c r="R742" s="92"/>
      <c r="S742" s="92"/>
      <c r="T742" s="92"/>
      <c r="U742" s="92"/>
      <c r="V742" s="92"/>
      <c r="W742" s="92"/>
      <c r="X742" s="92"/>
      <c r="Y742" s="92"/>
      <c r="Z742" s="92"/>
    </row>
    <row r="743" spans="1:26" x14ac:dyDescent="0.15">
      <c r="A743" s="92"/>
      <c r="B743" s="92"/>
      <c r="C743" s="92"/>
      <c r="D743" s="92"/>
      <c r="E743" s="92"/>
      <c r="F743" s="92"/>
      <c r="G743" s="92"/>
      <c r="H743" s="92"/>
      <c r="I743" s="92"/>
      <c r="J743" s="92"/>
      <c r="K743" s="92"/>
      <c r="L743" s="92"/>
      <c r="M743" s="92"/>
      <c r="N743" s="92"/>
      <c r="O743" s="92"/>
      <c r="P743" s="92"/>
      <c r="Q743" s="92"/>
      <c r="R743" s="92"/>
      <c r="S743" s="92"/>
      <c r="T743" s="92"/>
      <c r="U743" s="92"/>
      <c r="V743" s="92"/>
      <c r="W743" s="92"/>
      <c r="X743" s="92"/>
      <c r="Y743" s="92"/>
      <c r="Z743" s="92"/>
    </row>
    <row r="744" spans="1:26" x14ac:dyDescent="0.15">
      <c r="A744" s="92"/>
      <c r="B744" s="92"/>
      <c r="C744" s="92"/>
      <c r="D744" s="92"/>
      <c r="E744" s="92"/>
      <c r="F744" s="92"/>
      <c r="G744" s="92"/>
      <c r="H744" s="92"/>
      <c r="I744" s="92"/>
      <c r="J744" s="92"/>
      <c r="K744" s="92"/>
      <c r="L744" s="92"/>
      <c r="M744" s="92"/>
      <c r="N744" s="92"/>
      <c r="O744" s="92"/>
      <c r="P744" s="92"/>
      <c r="Q744" s="92"/>
      <c r="R744" s="92"/>
      <c r="S744" s="92"/>
      <c r="T744" s="92"/>
      <c r="U744" s="92"/>
      <c r="V744" s="92"/>
      <c r="W744" s="92"/>
      <c r="X744" s="92"/>
      <c r="Y744" s="92"/>
      <c r="Z744" s="92"/>
    </row>
    <row r="745" spans="1:26" x14ac:dyDescent="0.15">
      <c r="A745" s="92"/>
      <c r="B745" s="92"/>
      <c r="C745" s="92"/>
      <c r="D745" s="92"/>
      <c r="E745" s="92"/>
      <c r="F745" s="92"/>
      <c r="G745" s="92"/>
      <c r="H745" s="92"/>
      <c r="I745" s="92"/>
      <c r="J745" s="92"/>
      <c r="K745" s="92"/>
      <c r="L745" s="92"/>
      <c r="M745" s="92"/>
      <c r="N745" s="92"/>
      <c r="O745" s="92"/>
      <c r="P745" s="92"/>
      <c r="Q745" s="92"/>
      <c r="R745" s="92"/>
      <c r="S745" s="92"/>
      <c r="T745" s="92"/>
      <c r="U745" s="92"/>
      <c r="V745" s="92"/>
      <c r="W745" s="92"/>
      <c r="X745" s="92"/>
      <c r="Y745" s="92"/>
      <c r="Z745" s="92"/>
    </row>
    <row r="746" spans="1:26" x14ac:dyDescent="0.15">
      <c r="A746" s="92"/>
      <c r="B746" s="92"/>
      <c r="C746" s="92"/>
      <c r="D746" s="92"/>
      <c r="E746" s="92"/>
      <c r="F746" s="92"/>
      <c r="G746" s="92"/>
      <c r="H746" s="92"/>
      <c r="I746" s="92"/>
      <c r="J746" s="92"/>
      <c r="K746" s="92"/>
      <c r="L746" s="92"/>
      <c r="M746" s="92"/>
      <c r="N746" s="92"/>
      <c r="O746" s="92"/>
      <c r="P746" s="92"/>
      <c r="Q746" s="92"/>
      <c r="R746" s="92"/>
      <c r="S746" s="92"/>
      <c r="T746" s="92"/>
      <c r="U746" s="92"/>
      <c r="V746" s="92"/>
      <c r="W746" s="92"/>
      <c r="X746" s="92"/>
      <c r="Y746" s="92"/>
      <c r="Z746" s="92"/>
    </row>
    <row r="747" spans="1:26" x14ac:dyDescent="0.15">
      <c r="A747" s="92"/>
      <c r="B747" s="92"/>
      <c r="C747" s="92"/>
      <c r="D747" s="92"/>
      <c r="E747" s="92"/>
      <c r="F747" s="92"/>
      <c r="G747" s="92"/>
      <c r="H747" s="92"/>
      <c r="I747" s="92"/>
      <c r="J747" s="92"/>
      <c r="K747" s="92"/>
      <c r="L747" s="92"/>
      <c r="M747" s="92"/>
      <c r="N747" s="92"/>
      <c r="O747" s="92"/>
      <c r="P747" s="92"/>
      <c r="Q747" s="92"/>
      <c r="R747" s="92"/>
      <c r="S747" s="92"/>
      <c r="T747" s="92"/>
      <c r="U747" s="92"/>
      <c r="V747" s="92"/>
      <c r="W747" s="92"/>
      <c r="X747" s="92"/>
      <c r="Y747" s="92"/>
      <c r="Z747" s="92"/>
    </row>
    <row r="748" spans="1:26" x14ac:dyDescent="0.15">
      <c r="A748" s="92"/>
      <c r="B748" s="92"/>
      <c r="C748" s="92"/>
      <c r="D748" s="92"/>
      <c r="E748" s="92"/>
      <c r="F748" s="92"/>
      <c r="G748" s="92"/>
      <c r="H748" s="92"/>
      <c r="I748" s="92"/>
      <c r="J748" s="92"/>
      <c r="K748" s="92"/>
      <c r="L748" s="92"/>
      <c r="M748" s="92"/>
      <c r="N748" s="92"/>
      <c r="O748" s="92"/>
      <c r="P748" s="92"/>
      <c r="Q748" s="92"/>
      <c r="R748" s="92"/>
      <c r="S748" s="92"/>
      <c r="T748" s="92"/>
      <c r="U748" s="92"/>
      <c r="V748" s="92"/>
      <c r="W748" s="92"/>
      <c r="X748" s="92"/>
      <c r="Y748" s="92"/>
      <c r="Z748" s="92"/>
    </row>
    <row r="749" spans="1:26" x14ac:dyDescent="0.15">
      <c r="A749" s="92"/>
      <c r="B749" s="92"/>
      <c r="C749" s="92"/>
      <c r="D749" s="92"/>
      <c r="E749" s="92"/>
      <c r="F749" s="92"/>
      <c r="G749" s="92"/>
      <c r="H749" s="92"/>
      <c r="I749" s="92"/>
      <c r="J749" s="92"/>
      <c r="K749" s="92"/>
      <c r="L749" s="92"/>
      <c r="M749" s="92"/>
      <c r="N749" s="92"/>
      <c r="O749" s="92"/>
      <c r="P749" s="92"/>
      <c r="Q749" s="92"/>
      <c r="R749" s="92"/>
      <c r="S749" s="92"/>
      <c r="T749" s="92"/>
      <c r="U749" s="92"/>
      <c r="V749" s="92"/>
      <c r="W749" s="92"/>
      <c r="X749" s="92"/>
      <c r="Y749" s="92"/>
      <c r="Z749" s="92"/>
    </row>
    <row r="750" spans="1:26" x14ac:dyDescent="0.15">
      <c r="A750" s="92"/>
      <c r="B750" s="92"/>
      <c r="C750" s="92"/>
      <c r="D750" s="92"/>
      <c r="E750" s="92"/>
      <c r="F750" s="92"/>
      <c r="G750" s="92"/>
      <c r="H750" s="92"/>
      <c r="I750" s="92"/>
      <c r="J750" s="92"/>
      <c r="K750" s="92"/>
      <c r="L750" s="92"/>
      <c r="M750" s="92"/>
      <c r="N750" s="92"/>
      <c r="O750" s="92"/>
      <c r="P750" s="92"/>
      <c r="Q750" s="92"/>
      <c r="R750" s="92"/>
      <c r="S750" s="92"/>
      <c r="T750" s="92"/>
      <c r="U750" s="92"/>
      <c r="V750" s="92"/>
      <c r="W750" s="92"/>
      <c r="X750" s="92"/>
      <c r="Y750" s="92"/>
      <c r="Z750" s="92"/>
    </row>
    <row r="751" spans="1:26" x14ac:dyDescent="0.15">
      <c r="A751" s="92"/>
      <c r="B751" s="92"/>
      <c r="C751" s="92"/>
      <c r="D751" s="92"/>
      <c r="E751" s="92"/>
      <c r="F751" s="92"/>
      <c r="G751" s="92"/>
      <c r="H751" s="92"/>
      <c r="I751" s="92"/>
      <c r="J751" s="92"/>
      <c r="K751" s="92"/>
      <c r="L751" s="92"/>
      <c r="M751" s="92"/>
      <c r="N751" s="92"/>
      <c r="O751" s="92"/>
      <c r="P751" s="92"/>
      <c r="Q751" s="92"/>
      <c r="R751" s="92"/>
      <c r="S751" s="92"/>
      <c r="T751" s="92"/>
      <c r="U751" s="92"/>
      <c r="V751" s="92"/>
      <c r="W751" s="92"/>
      <c r="X751" s="92"/>
      <c r="Y751" s="92"/>
      <c r="Z751" s="92"/>
    </row>
    <row r="752" spans="1:26" x14ac:dyDescent="0.15">
      <c r="A752" s="92"/>
      <c r="B752" s="92"/>
      <c r="C752" s="92"/>
      <c r="D752" s="92"/>
      <c r="E752" s="92"/>
      <c r="F752" s="92"/>
      <c r="G752" s="92"/>
      <c r="H752" s="92"/>
      <c r="I752" s="92"/>
      <c r="J752" s="92"/>
      <c r="K752" s="92"/>
      <c r="L752" s="92"/>
      <c r="M752" s="92"/>
      <c r="N752" s="92"/>
      <c r="O752" s="92"/>
      <c r="P752" s="92"/>
      <c r="Q752" s="92"/>
      <c r="R752" s="92"/>
      <c r="S752" s="92"/>
      <c r="T752" s="92"/>
      <c r="U752" s="92"/>
      <c r="V752" s="92"/>
      <c r="W752" s="92"/>
      <c r="X752" s="92"/>
      <c r="Y752" s="92"/>
      <c r="Z752" s="92"/>
    </row>
    <row r="753" spans="1:26" x14ac:dyDescent="0.15">
      <c r="A753" s="92"/>
      <c r="B753" s="92"/>
      <c r="C753" s="92"/>
      <c r="D753" s="92"/>
      <c r="E753" s="92"/>
      <c r="F753" s="92"/>
      <c r="G753" s="92"/>
      <c r="H753" s="92"/>
      <c r="I753" s="92"/>
      <c r="J753" s="92"/>
      <c r="K753" s="92"/>
      <c r="L753" s="92"/>
      <c r="M753" s="92"/>
      <c r="N753" s="92"/>
      <c r="O753" s="92"/>
      <c r="P753" s="92"/>
      <c r="Q753" s="92"/>
      <c r="R753" s="92"/>
      <c r="S753" s="92"/>
      <c r="T753" s="92"/>
      <c r="U753" s="92"/>
      <c r="V753" s="92"/>
      <c r="W753" s="92"/>
      <c r="X753" s="92"/>
      <c r="Y753" s="92"/>
      <c r="Z753" s="92"/>
    </row>
    <row r="754" spans="1:26" x14ac:dyDescent="0.15">
      <c r="A754" s="92"/>
      <c r="B754" s="92"/>
      <c r="C754" s="92"/>
      <c r="D754" s="92"/>
      <c r="E754" s="92"/>
      <c r="F754" s="92"/>
      <c r="G754" s="92"/>
      <c r="H754" s="92"/>
      <c r="I754" s="92"/>
      <c r="J754" s="92"/>
      <c r="K754" s="92"/>
      <c r="L754" s="92"/>
      <c r="M754" s="92"/>
      <c r="N754" s="92"/>
      <c r="O754" s="92"/>
      <c r="P754" s="92"/>
      <c r="Q754" s="92"/>
      <c r="R754" s="92"/>
      <c r="S754" s="92"/>
      <c r="T754" s="92"/>
      <c r="U754" s="92"/>
      <c r="V754" s="92"/>
      <c r="W754" s="92"/>
      <c r="X754" s="92"/>
      <c r="Y754" s="92"/>
      <c r="Z754" s="92"/>
    </row>
    <row r="755" spans="1:26" x14ac:dyDescent="0.15">
      <c r="A755" s="92"/>
      <c r="B755" s="92"/>
      <c r="C755" s="92"/>
      <c r="D755" s="92"/>
      <c r="E755" s="92"/>
      <c r="F755" s="92"/>
      <c r="G755" s="92"/>
      <c r="H755" s="92"/>
      <c r="I755" s="92"/>
      <c r="J755" s="92"/>
      <c r="K755" s="92"/>
      <c r="L755" s="92"/>
      <c r="M755" s="92"/>
      <c r="N755" s="92"/>
      <c r="O755" s="92"/>
      <c r="P755" s="92"/>
      <c r="Q755" s="92"/>
      <c r="R755" s="92"/>
      <c r="S755" s="92"/>
      <c r="T755" s="92"/>
      <c r="U755" s="92"/>
      <c r="V755" s="92"/>
      <c r="W755" s="92"/>
      <c r="X755" s="92"/>
      <c r="Y755" s="92"/>
      <c r="Z755" s="92"/>
    </row>
    <row r="756" spans="1:26" x14ac:dyDescent="0.15">
      <c r="A756" s="92"/>
      <c r="B756" s="92"/>
      <c r="C756" s="92"/>
      <c r="D756" s="92"/>
      <c r="E756" s="92"/>
      <c r="F756" s="92"/>
      <c r="G756" s="92"/>
      <c r="H756" s="92"/>
      <c r="I756" s="92"/>
      <c r="J756" s="92"/>
      <c r="K756" s="92"/>
      <c r="L756" s="92"/>
      <c r="M756" s="92"/>
      <c r="N756" s="92"/>
      <c r="O756" s="92"/>
      <c r="P756" s="92"/>
      <c r="Q756" s="92"/>
      <c r="R756" s="92"/>
      <c r="S756" s="92"/>
      <c r="T756" s="92"/>
      <c r="U756" s="92"/>
      <c r="V756" s="92"/>
      <c r="W756" s="92"/>
      <c r="X756" s="92"/>
      <c r="Y756" s="92"/>
      <c r="Z756" s="92"/>
    </row>
    <row r="757" spans="1:26" x14ac:dyDescent="0.15">
      <c r="A757" s="92"/>
      <c r="B757" s="92"/>
      <c r="C757" s="92"/>
      <c r="D757" s="92"/>
      <c r="E757" s="92"/>
      <c r="F757" s="92"/>
      <c r="G757" s="92"/>
      <c r="H757" s="92"/>
      <c r="I757" s="92"/>
      <c r="J757" s="92"/>
      <c r="K757" s="92"/>
      <c r="L757" s="92"/>
      <c r="M757" s="92"/>
      <c r="N757" s="92"/>
      <c r="O757" s="92"/>
      <c r="P757" s="92"/>
      <c r="Q757" s="92"/>
      <c r="R757" s="92"/>
      <c r="S757" s="92"/>
      <c r="T757" s="92"/>
      <c r="U757" s="92"/>
      <c r="V757" s="92"/>
      <c r="W757" s="92"/>
      <c r="X757" s="92"/>
      <c r="Y757" s="92"/>
      <c r="Z757" s="92"/>
    </row>
    <row r="758" spans="1:26" x14ac:dyDescent="0.15">
      <c r="A758" s="92"/>
      <c r="B758" s="92"/>
      <c r="C758" s="92"/>
      <c r="D758" s="92"/>
      <c r="E758" s="92"/>
      <c r="F758" s="92"/>
      <c r="G758" s="92"/>
      <c r="H758" s="92"/>
      <c r="I758" s="92"/>
      <c r="J758" s="92"/>
      <c r="K758" s="92"/>
      <c r="L758" s="92"/>
      <c r="M758" s="92"/>
      <c r="N758" s="92"/>
      <c r="O758" s="92"/>
      <c r="P758" s="92"/>
      <c r="Q758" s="92"/>
      <c r="R758" s="92"/>
      <c r="S758" s="92"/>
      <c r="T758" s="92"/>
      <c r="U758" s="92"/>
      <c r="V758" s="92"/>
      <c r="W758" s="92"/>
      <c r="X758" s="92"/>
      <c r="Y758" s="92"/>
      <c r="Z758" s="92"/>
    </row>
    <row r="759" spans="1:26" x14ac:dyDescent="0.15">
      <c r="A759" s="92"/>
      <c r="B759" s="92"/>
      <c r="C759" s="92"/>
      <c r="D759" s="92"/>
      <c r="E759" s="92"/>
      <c r="F759" s="92"/>
      <c r="G759" s="92"/>
      <c r="H759" s="92"/>
      <c r="I759" s="92"/>
      <c r="J759" s="92"/>
      <c r="K759" s="92"/>
      <c r="L759" s="92"/>
      <c r="M759" s="92"/>
      <c r="N759" s="92"/>
      <c r="O759" s="92"/>
      <c r="P759" s="92"/>
      <c r="Q759" s="92"/>
      <c r="R759" s="92"/>
      <c r="S759" s="92"/>
      <c r="T759" s="92"/>
      <c r="U759" s="92"/>
      <c r="V759" s="92"/>
      <c r="W759" s="92"/>
      <c r="X759" s="92"/>
      <c r="Y759" s="92"/>
      <c r="Z759" s="92"/>
    </row>
    <row r="760" spans="1:26" x14ac:dyDescent="0.15">
      <c r="A760" s="92"/>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row>
    <row r="761" spans="1:26" x14ac:dyDescent="0.15">
      <c r="A761" s="92"/>
      <c r="B761" s="92"/>
      <c r="C761" s="92"/>
      <c r="D761" s="92"/>
      <c r="E761" s="92"/>
      <c r="F761" s="92"/>
      <c r="G761" s="92"/>
      <c r="H761" s="92"/>
      <c r="I761" s="92"/>
      <c r="J761" s="92"/>
      <c r="K761" s="92"/>
      <c r="L761" s="92"/>
      <c r="M761" s="92"/>
      <c r="N761" s="92"/>
      <c r="O761" s="92"/>
      <c r="P761" s="92"/>
      <c r="Q761" s="92"/>
      <c r="R761" s="92"/>
      <c r="S761" s="92"/>
      <c r="T761" s="92"/>
      <c r="U761" s="92"/>
      <c r="V761" s="92"/>
      <c r="W761" s="92"/>
      <c r="X761" s="92"/>
      <c r="Y761" s="92"/>
      <c r="Z761" s="92"/>
    </row>
    <row r="762" spans="1:26" x14ac:dyDescent="0.15">
      <c r="A762" s="92"/>
      <c r="B762" s="92"/>
      <c r="C762" s="92"/>
      <c r="D762" s="92"/>
      <c r="E762" s="92"/>
      <c r="F762" s="92"/>
      <c r="G762" s="92"/>
      <c r="H762" s="92"/>
      <c r="I762" s="92"/>
      <c r="J762" s="92"/>
      <c r="K762" s="92"/>
      <c r="L762" s="92"/>
      <c r="M762" s="92"/>
      <c r="N762" s="92"/>
      <c r="O762" s="92"/>
      <c r="P762" s="92"/>
      <c r="Q762" s="92"/>
      <c r="R762" s="92"/>
      <c r="S762" s="92"/>
      <c r="T762" s="92"/>
      <c r="U762" s="92"/>
      <c r="V762" s="92"/>
      <c r="W762" s="92"/>
      <c r="X762" s="92"/>
      <c r="Y762" s="92"/>
      <c r="Z762" s="92"/>
    </row>
    <row r="763" spans="1:26" x14ac:dyDescent="0.15">
      <c r="A763" s="92"/>
      <c r="B763" s="92"/>
      <c r="C763" s="92"/>
      <c r="D763" s="92"/>
      <c r="E763" s="92"/>
      <c r="F763" s="92"/>
      <c r="G763" s="92"/>
      <c r="H763" s="92"/>
      <c r="I763" s="92"/>
      <c r="J763" s="92"/>
      <c r="K763" s="92"/>
      <c r="L763" s="92"/>
      <c r="M763" s="92"/>
      <c r="N763" s="92"/>
      <c r="O763" s="92"/>
      <c r="P763" s="92"/>
      <c r="Q763" s="92"/>
      <c r="R763" s="92"/>
      <c r="S763" s="92"/>
      <c r="T763" s="92"/>
      <c r="U763" s="92"/>
      <c r="V763" s="92"/>
      <c r="W763" s="92"/>
      <c r="X763" s="92"/>
      <c r="Y763" s="92"/>
      <c r="Z763" s="92"/>
    </row>
    <row r="764" spans="1:26" x14ac:dyDescent="0.15">
      <c r="A764" s="92"/>
      <c r="B764" s="92"/>
      <c r="C764" s="92"/>
      <c r="D764" s="92"/>
      <c r="E764" s="92"/>
      <c r="F764" s="92"/>
      <c r="G764" s="92"/>
      <c r="H764" s="92"/>
      <c r="I764" s="92"/>
      <c r="J764" s="92"/>
      <c r="K764" s="92"/>
      <c r="L764" s="92"/>
      <c r="M764" s="92"/>
      <c r="N764" s="92"/>
      <c r="O764" s="92"/>
      <c r="P764" s="92"/>
      <c r="Q764" s="92"/>
      <c r="R764" s="92"/>
      <c r="S764" s="92"/>
      <c r="T764" s="92"/>
      <c r="U764" s="92"/>
      <c r="V764" s="92"/>
      <c r="W764" s="92"/>
      <c r="X764" s="92"/>
      <c r="Y764" s="92"/>
      <c r="Z764" s="92"/>
    </row>
    <row r="765" spans="1:26" x14ac:dyDescent="0.15">
      <c r="A765" s="92"/>
      <c r="B765" s="92"/>
      <c r="C765" s="92"/>
      <c r="D765" s="92"/>
      <c r="E765" s="92"/>
      <c r="F765" s="92"/>
      <c r="G765" s="92"/>
      <c r="H765" s="92"/>
      <c r="I765" s="92"/>
      <c r="J765" s="92"/>
      <c r="K765" s="92"/>
      <c r="L765" s="92"/>
      <c r="M765" s="92"/>
      <c r="N765" s="92"/>
      <c r="O765" s="92"/>
      <c r="P765" s="92"/>
      <c r="Q765" s="92"/>
      <c r="R765" s="92"/>
      <c r="S765" s="92"/>
      <c r="T765" s="92"/>
      <c r="U765" s="92"/>
      <c r="V765" s="92"/>
      <c r="W765" s="92"/>
      <c r="X765" s="92"/>
      <c r="Y765" s="92"/>
      <c r="Z765" s="92"/>
    </row>
    <row r="766" spans="1:26" x14ac:dyDescent="0.15">
      <c r="A766" s="92"/>
      <c r="B766" s="92"/>
      <c r="C766" s="92"/>
      <c r="D766" s="92"/>
      <c r="E766" s="92"/>
      <c r="F766" s="92"/>
      <c r="G766" s="92"/>
      <c r="H766" s="92"/>
      <c r="I766" s="92"/>
      <c r="J766" s="92"/>
      <c r="K766" s="92"/>
      <c r="L766" s="92"/>
      <c r="M766" s="92"/>
      <c r="N766" s="92"/>
      <c r="O766" s="92"/>
      <c r="P766" s="92"/>
      <c r="Q766" s="92"/>
      <c r="R766" s="92"/>
      <c r="S766" s="92"/>
      <c r="T766" s="92"/>
      <c r="U766" s="92"/>
      <c r="V766" s="92"/>
      <c r="W766" s="92"/>
      <c r="X766" s="92"/>
      <c r="Y766" s="92"/>
      <c r="Z766" s="92"/>
    </row>
    <row r="767" spans="1:26" x14ac:dyDescent="0.15">
      <c r="A767" s="92"/>
      <c r="B767" s="92"/>
      <c r="C767" s="92"/>
      <c r="D767" s="92"/>
      <c r="E767" s="92"/>
      <c r="F767" s="92"/>
      <c r="G767" s="92"/>
      <c r="H767" s="92"/>
      <c r="I767" s="92"/>
      <c r="J767" s="92"/>
      <c r="K767" s="92"/>
      <c r="L767" s="92"/>
      <c r="M767" s="92"/>
      <c r="N767" s="92"/>
      <c r="O767" s="92"/>
      <c r="P767" s="92"/>
      <c r="Q767" s="92"/>
      <c r="R767" s="92"/>
      <c r="S767" s="92"/>
      <c r="T767" s="92"/>
      <c r="U767" s="92"/>
      <c r="V767" s="92"/>
      <c r="W767" s="92"/>
      <c r="X767" s="92"/>
      <c r="Y767" s="92"/>
      <c r="Z767" s="92"/>
    </row>
    <row r="768" spans="1:26" x14ac:dyDescent="0.15">
      <c r="A768" s="92"/>
      <c r="B768" s="92"/>
      <c r="C768" s="92"/>
      <c r="D768" s="92"/>
      <c r="E768" s="92"/>
      <c r="F768" s="92"/>
      <c r="G768" s="92"/>
      <c r="H768" s="92"/>
      <c r="I768" s="92"/>
      <c r="J768" s="92"/>
      <c r="K768" s="92"/>
      <c r="L768" s="92"/>
      <c r="M768" s="92"/>
      <c r="N768" s="92"/>
      <c r="O768" s="92"/>
      <c r="P768" s="92"/>
      <c r="Q768" s="92"/>
      <c r="R768" s="92"/>
      <c r="S768" s="92"/>
      <c r="T768" s="92"/>
      <c r="U768" s="92"/>
      <c r="V768" s="92"/>
      <c r="W768" s="92"/>
      <c r="X768" s="92"/>
      <c r="Y768" s="92"/>
      <c r="Z768" s="92"/>
    </row>
    <row r="769" spans="1:26" x14ac:dyDescent="0.15">
      <c r="A769" s="92"/>
      <c r="B769" s="92"/>
      <c r="C769" s="92"/>
      <c r="D769" s="92"/>
      <c r="E769" s="92"/>
      <c r="F769" s="92"/>
      <c r="G769" s="92"/>
      <c r="H769" s="92"/>
      <c r="I769" s="92"/>
      <c r="J769" s="92"/>
      <c r="K769" s="92"/>
      <c r="L769" s="92"/>
      <c r="M769" s="92"/>
      <c r="N769" s="92"/>
      <c r="O769" s="92"/>
      <c r="P769" s="92"/>
      <c r="Q769" s="92"/>
      <c r="R769" s="92"/>
      <c r="S769" s="92"/>
      <c r="T769" s="92"/>
      <c r="U769" s="92"/>
      <c r="V769" s="92"/>
      <c r="W769" s="92"/>
      <c r="X769" s="92"/>
      <c r="Y769" s="92"/>
      <c r="Z769" s="92"/>
    </row>
    <row r="770" spans="1:26" x14ac:dyDescent="0.15">
      <c r="A770" s="92"/>
      <c r="B770" s="92"/>
      <c r="C770" s="92"/>
      <c r="D770" s="92"/>
      <c r="E770" s="92"/>
      <c r="F770" s="92"/>
      <c r="G770" s="92"/>
      <c r="H770" s="92"/>
      <c r="I770" s="92"/>
      <c r="J770" s="92"/>
      <c r="K770" s="92"/>
      <c r="L770" s="92"/>
      <c r="M770" s="92"/>
      <c r="N770" s="92"/>
      <c r="O770" s="92"/>
      <c r="P770" s="92"/>
      <c r="Q770" s="92"/>
      <c r="R770" s="92"/>
      <c r="S770" s="92"/>
      <c r="T770" s="92"/>
      <c r="U770" s="92"/>
      <c r="V770" s="92"/>
      <c r="W770" s="92"/>
      <c r="X770" s="92"/>
      <c r="Y770" s="92"/>
      <c r="Z770" s="92"/>
    </row>
    <row r="771" spans="1:26" x14ac:dyDescent="0.15">
      <c r="A771" s="92"/>
      <c r="B771" s="92"/>
      <c r="C771" s="92"/>
      <c r="D771" s="92"/>
      <c r="E771" s="92"/>
      <c r="F771" s="92"/>
      <c r="G771" s="92"/>
      <c r="H771" s="92"/>
      <c r="I771" s="92"/>
      <c r="J771" s="92"/>
      <c r="K771" s="92"/>
      <c r="L771" s="92"/>
      <c r="M771" s="92"/>
      <c r="N771" s="92"/>
      <c r="O771" s="92"/>
      <c r="P771" s="92"/>
      <c r="Q771" s="92"/>
      <c r="R771" s="92"/>
      <c r="S771" s="92"/>
      <c r="T771" s="92"/>
      <c r="U771" s="92"/>
      <c r="V771" s="92"/>
      <c r="W771" s="92"/>
      <c r="X771" s="92"/>
      <c r="Y771" s="92"/>
      <c r="Z771" s="92"/>
    </row>
    <row r="772" spans="1:26" x14ac:dyDescent="0.15">
      <c r="A772" s="92"/>
      <c r="B772" s="92"/>
      <c r="C772" s="92"/>
      <c r="D772" s="92"/>
      <c r="E772" s="92"/>
      <c r="F772" s="92"/>
      <c r="G772" s="92"/>
      <c r="H772" s="92"/>
      <c r="I772" s="92"/>
      <c r="J772" s="92"/>
      <c r="K772" s="92"/>
      <c r="L772" s="92"/>
      <c r="M772" s="92"/>
      <c r="N772" s="92"/>
      <c r="O772" s="92"/>
      <c r="P772" s="92"/>
      <c r="Q772" s="92"/>
      <c r="R772" s="92"/>
      <c r="S772" s="92"/>
      <c r="T772" s="92"/>
      <c r="U772" s="92"/>
      <c r="V772" s="92"/>
      <c r="W772" s="92"/>
      <c r="X772" s="92"/>
      <c r="Y772" s="92"/>
      <c r="Z772" s="92"/>
    </row>
    <row r="773" spans="1:26" x14ac:dyDescent="0.15">
      <c r="A773" s="92"/>
      <c r="B773" s="92"/>
      <c r="C773" s="92"/>
      <c r="D773" s="92"/>
      <c r="E773" s="92"/>
      <c r="F773" s="92"/>
      <c r="G773" s="92"/>
      <c r="H773" s="92"/>
      <c r="I773" s="92"/>
      <c r="J773" s="92"/>
      <c r="K773" s="92"/>
      <c r="L773" s="92"/>
      <c r="M773" s="92"/>
      <c r="N773" s="92"/>
      <c r="O773" s="92"/>
      <c r="P773" s="92"/>
      <c r="Q773" s="92"/>
      <c r="R773" s="92"/>
      <c r="S773" s="92"/>
      <c r="T773" s="92"/>
      <c r="U773" s="92"/>
      <c r="V773" s="92"/>
      <c r="W773" s="92"/>
      <c r="X773" s="92"/>
      <c r="Y773" s="92"/>
      <c r="Z773" s="92"/>
    </row>
    <row r="774" spans="1:26" x14ac:dyDescent="0.15">
      <c r="A774" s="92"/>
      <c r="B774" s="92"/>
      <c r="C774" s="92"/>
      <c r="D774" s="92"/>
      <c r="E774" s="92"/>
      <c r="F774" s="92"/>
      <c r="G774" s="92"/>
      <c r="H774" s="92"/>
      <c r="I774" s="92"/>
      <c r="J774" s="92"/>
      <c r="K774" s="92"/>
      <c r="L774" s="92"/>
      <c r="M774" s="92"/>
      <c r="N774" s="92"/>
      <c r="O774" s="92"/>
      <c r="P774" s="92"/>
      <c r="Q774" s="92"/>
      <c r="R774" s="92"/>
      <c r="S774" s="92"/>
      <c r="T774" s="92"/>
      <c r="U774" s="92"/>
      <c r="V774" s="92"/>
      <c r="W774" s="92"/>
      <c r="X774" s="92"/>
      <c r="Y774" s="92"/>
      <c r="Z774" s="92"/>
    </row>
    <row r="775" spans="1:26" x14ac:dyDescent="0.15">
      <c r="A775" s="92"/>
      <c r="B775" s="92"/>
      <c r="C775" s="92"/>
      <c r="D775" s="92"/>
      <c r="E775" s="92"/>
      <c r="F775" s="92"/>
      <c r="G775" s="92"/>
      <c r="H775" s="92"/>
      <c r="I775" s="92"/>
      <c r="J775" s="92"/>
      <c r="K775" s="92"/>
      <c r="L775" s="92"/>
      <c r="M775" s="92"/>
      <c r="N775" s="92"/>
      <c r="O775" s="92"/>
      <c r="P775" s="92"/>
      <c r="Q775" s="92"/>
      <c r="R775" s="92"/>
      <c r="S775" s="92"/>
      <c r="T775" s="92"/>
      <c r="U775" s="92"/>
      <c r="V775" s="92"/>
      <c r="W775" s="92"/>
      <c r="X775" s="92"/>
      <c r="Y775" s="92"/>
      <c r="Z775" s="92"/>
    </row>
    <row r="776" spans="1:26" x14ac:dyDescent="0.15">
      <c r="A776" s="92"/>
      <c r="B776" s="92"/>
      <c r="C776" s="92"/>
      <c r="D776" s="92"/>
      <c r="E776" s="92"/>
      <c r="F776" s="92"/>
      <c r="G776" s="92"/>
      <c r="H776" s="92"/>
      <c r="I776" s="92"/>
      <c r="J776" s="92"/>
      <c r="K776" s="92"/>
      <c r="L776" s="92"/>
      <c r="M776" s="92"/>
      <c r="N776" s="92"/>
      <c r="O776" s="92"/>
      <c r="P776" s="92"/>
      <c r="Q776" s="92"/>
      <c r="R776" s="92"/>
      <c r="S776" s="92"/>
      <c r="T776" s="92"/>
      <c r="U776" s="92"/>
      <c r="V776" s="92"/>
      <c r="W776" s="92"/>
      <c r="X776" s="92"/>
      <c r="Y776" s="92"/>
      <c r="Z776" s="92"/>
    </row>
    <row r="777" spans="1:26" x14ac:dyDescent="0.15">
      <c r="A777" s="92"/>
      <c r="B777" s="92"/>
      <c r="C777" s="92"/>
      <c r="D777" s="92"/>
      <c r="E777" s="92"/>
      <c r="F777" s="92"/>
      <c r="G777" s="92"/>
      <c r="H777" s="92"/>
      <c r="I777" s="92"/>
      <c r="J777" s="92"/>
      <c r="K777" s="92"/>
      <c r="L777" s="92"/>
      <c r="M777" s="92"/>
      <c r="N777" s="92"/>
      <c r="O777" s="92"/>
      <c r="P777" s="92"/>
      <c r="Q777" s="92"/>
      <c r="R777" s="92"/>
      <c r="S777" s="92"/>
      <c r="T777" s="92"/>
      <c r="U777" s="92"/>
      <c r="V777" s="92"/>
      <c r="W777" s="92"/>
      <c r="X777" s="92"/>
      <c r="Y777" s="92"/>
      <c r="Z777" s="92"/>
    </row>
    <row r="778" spans="1:26" x14ac:dyDescent="0.15">
      <c r="A778" s="92"/>
      <c r="B778" s="92"/>
      <c r="C778" s="92"/>
      <c r="D778" s="92"/>
      <c r="E778" s="92"/>
      <c r="F778" s="92"/>
      <c r="G778" s="92"/>
      <c r="H778" s="92"/>
      <c r="I778" s="92"/>
      <c r="J778" s="92"/>
      <c r="K778" s="92"/>
      <c r="L778" s="92"/>
      <c r="M778" s="92"/>
      <c r="N778" s="92"/>
      <c r="O778" s="92"/>
      <c r="P778" s="92"/>
      <c r="Q778" s="92"/>
      <c r="R778" s="92"/>
      <c r="S778" s="92"/>
      <c r="T778" s="92"/>
      <c r="U778" s="92"/>
      <c r="V778" s="92"/>
      <c r="W778" s="92"/>
      <c r="X778" s="92"/>
      <c r="Y778" s="92"/>
      <c r="Z778" s="92"/>
    </row>
    <row r="779" spans="1:26" x14ac:dyDescent="0.15">
      <c r="A779" s="92"/>
      <c r="B779" s="92"/>
      <c r="C779" s="92"/>
      <c r="D779" s="92"/>
      <c r="E779" s="92"/>
      <c r="F779" s="92"/>
      <c r="G779" s="92"/>
      <c r="H779" s="92"/>
      <c r="I779" s="92"/>
      <c r="J779" s="92"/>
      <c r="K779" s="92"/>
      <c r="L779" s="92"/>
      <c r="M779" s="92"/>
      <c r="N779" s="92"/>
      <c r="O779" s="92"/>
      <c r="P779" s="92"/>
      <c r="Q779" s="92"/>
      <c r="R779" s="92"/>
      <c r="S779" s="92"/>
      <c r="T779" s="92"/>
      <c r="U779" s="92"/>
      <c r="V779" s="92"/>
      <c r="W779" s="92"/>
      <c r="X779" s="92"/>
      <c r="Y779" s="92"/>
      <c r="Z779" s="92"/>
    </row>
    <row r="780" spans="1:26" x14ac:dyDescent="0.15">
      <c r="A780" s="92"/>
      <c r="B780" s="92"/>
      <c r="C780" s="92"/>
      <c r="D780" s="92"/>
      <c r="E780" s="92"/>
      <c r="F780" s="92"/>
      <c r="G780" s="92"/>
      <c r="H780" s="92"/>
      <c r="I780" s="92"/>
      <c r="J780" s="92"/>
      <c r="K780" s="92"/>
      <c r="L780" s="92"/>
      <c r="M780" s="92"/>
      <c r="N780" s="92"/>
      <c r="O780" s="92"/>
      <c r="P780" s="92"/>
      <c r="Q780" s="92"/>
      <c r="R780" s="92"/>
      <c r="S780" s="92"/>
      <c r="T780" s="92"/>
      <c r="U780" s="92"/>
      <c r="V780" s="92"/>
      <c r="W780" s="92"/>
      <c r="X780" s="92"/>
      <c r="Y780" s="92"/>
      <c r="Z780" s="92"/>
    </row>
    <row r="781" spans="1:26" x14ac:dyDescent="0.15">
      <c r="A781" s="92"/>
      <c r="B781" s="92"/>
      <c r="C781" s="92"/>
      <c r="D781" s="92"/>
      <c r="E781" s="92"/>
      <c r="F781" s="92"/>
      <c r="G781" s="92"/>
      <c r="H781" s="92"/>
      <c r="I781" s="92"/>
      <c r="J781" s="92"/>
      <c r="K781" s="92"/>
      <c r="L781" s="92"/>
      <c r="M781" s="92"/>
      <c r="N781" s="92"/>
      <c r="O781" s="92"/>
      <c r="P781" s="92"/>
      <c r="Q781" s="92"/>
      <c r="R781" s="92"/>
      <c r="S781" s="92"/>
      <c r="T781" s="92"/>
      <c r="U781" s="92"/>
      <c r="V781" s="92"/>
      <c r="W781" s="92"/>
      <c r="X781" s="92"/>
      <c r="Y781" s="92"/>
      <c r="Z781" s="92"/>
    </row>
    <row r="782" spans="1:26" x14ac:dyDescent="0.15">
      <c r="A782" s="92"/>
      <c r="B782" s="92"/>
      <c r="C782" s="92"/>
      <c r="D782" s="92"/>
      <c r="E782" s="92"/>
      <c r="F782" s="92"/>
      <c r="G782" s="92"/>
      <c r="H782" s="92"/>
      <c r="I782" s="92"/>
      <c r="J782" s="92"/>
      <c r="K782" s="92"/>
      <c r="L782" s="92"/>
      <c r="M782" s="92"/>
      <c r="N782" s="92"/>
      <c r="O782" s="92"/>
      <c r="P782" s="92"/>
      <c r="Q782" s="92"/>
      <c r="R782" s="92"/>
      <c r="S782" s="92"/>
      <c r="T782" s="92"/>
      <c r="U782" s="92"/>
      <c r="V782" s="92"/>
      <c r="W782" s="92"/>
      <c r="X782" s="92"/>
      <c r="Y782" s="92"/>
      <c r="Z782" s="92"/>
    </row>
    <row r="783" spans="1:26" x14ac:dyDescent="0.15">
      <c r="A783" s="92"/>
      <c r="B783" s="92"/>
      <c r="C783" s="92"/>
      <c r="D783" s="92"/>
      <c r="E783" s="92"/>
      <c r="F783" s="92"/>
      <c r="G783" s="92"/>
      <c r="H783" s="92"/>
      <c r="I783" s="92"/>
      <c r="J783" s="92"/>
      <c r="K783" s="92"/>
      <c r="L783" s="92"/>
      <c r="M783" s="92"/>
      <c r="N783" s="92"/>
      <c r="O783" s="92"/>
      <c r="P783" s="92"/>
      <c r="Q783" s="92"/>
      <c r="R783" s="92"/>
      <c r="S783" s="92"/>
      <c r="T783" s="92"/>
      <c r="U783" s="92"/>
      <c r="V783" s="92"/>
      <c r="W783" s="92"/>
      <c r="X783" s="92"/>
      <c r="Y783" s="92"/>
      <c r="Z783" s="92"/>
    </row>
    <row r="784" spans="1:26" x14ac:dyDescent="0.15">
      <c r="A784" s="92"/>
      <c r="B784" s="92"/>
      <c r="C784" s="92"/>
      <c r="D784" s="92"/>
      <c r="E784" s="92"/>
      <c r="F784" s="92"/>
      <c r="G784" s="92"/>
      <c r="H784" s="92"/>
      <c r="I784" s="92"/>
      <c r="J784" s="92"/>
      <c r="K784" s="92"/>
      <c r="L784" s="92"/>
      <c r="M784" s="92"/>
      <c r="N784" s="92"/>
      <c r="O784" s="92"/>
      <c r="P784" s="92"/>
      <c r="Q784" s="92"/>
      <c r="R784" s="92"/>
      <c r="S784" s="92"/>
      <c r="T784" s="92"/>
      <c r="U784" s="92"/>
      <c r="V784" s="92"/>
      <c r="W784" s="92"/>
      <c r="X784" s="92"/>
      <c r="Y784" s="92"/>
      <c r="Z784" s="92"/>
    </row>
    <row r="785" spans="1:26" x14ac:dyDescent="0.15">
      <c r="A785" s="92"/>
      <c r="B785" s="92"/>
      <c r="C785" s="92"/>
      <c r="D785" s="92"/>
      <c r="E785" s="92"/>
      <c r="F785" s="92"/>
      <c r="G785" s="92"/>
      <c r="H785" s="92"/>
      <c r="I785" s="92"/>
      <c r="J785" s="92"/>
      <c r="K785" s="92"/>
      <c r="L785" s="92"/>
      <c r="M785" s="92"/>
      <c r="N785" s="92"/>
      <c r="O785" s="92"/>
      <c r="P785" s="92"/>
      <c r="Q785" s="92"/>
      <c r="R785" s="92"/>
      <c r="S785" s="92"/>
      <c r="T785" s="92"/>
      <c r="U785" s="92"/>
      <c r="V785" s="92"/>
      <c r="W785" s="92"/>
      <c r="X785" s="92"/>
      <c r="Y785" s="92"/>
      <c r="Z785" s="92"/>
    </row>
    <row r="786" spans="1:26" x14ac:dyDescent="0.15">
      <c r="A786" s="92"/>
      <c r="B786" s="92"/>
      <c r="C786" s="92"/>
      <c r="D786" s="92"/>
      <c r="E786" s="92"/>
      <c r="F786" s="92"/>
      <c r="G786" s="92"/>
      <c r="H786" s="92"/>
      <c r="I786" s="92"/>
      <c r="J786" s="92"/>
      <c r="K786" s="92"/>
      <c r="L786" s="92"/>
      <c r="M786" s="92"/>
      <c r="N786" s="92"/>
      <c r="O786" s="92"/>
      <c r="P786" s="92"/>
      <c r="Q786" s="92"/>
      <c r="R786" s="92"/>
      <c r="S786" s="92"/>
      <c r="T786" s="92"/>
      <c r="U786" s="92"/>
      <c r="V786" s="92"/>
      <c r="W786" s="92"/>
      <c r="X786" s="92"/>
      <c r="Y786" s="92"/>
      <c r="Z786" s="92"/>
    </row>
    <row r="787" spans="1:26" x14ac:dyDescent="0.15">
      <c r="A787" s="92"/>
      <c r="B787" s="92"/>
      <c r="C787" s="92"/>
      <c r="D787" s="92"/>
      <c r="E787" s="92"/>
      <c r="F787" s="92"/>
      <c r="G787" s="92"/>
      <c r="H787" s="92"/>
      <c r="I787" s="92"/>
      <c r="J787" s="92"/>
      <c r="K787" s="92"/>
      <c r="L787" s="92"/>
      <c r="M787" s="92"/>
      <c r="N787" s="92"/>
      <c r="O787" s="92"/>
      <c r="P787" s="92"/>
      <c r="Q787" s="92"/>
      <c r="R787" s="92"/>
      <c r="S787" s="92"/>
      <c r="T787" s="92"/>
      <c r="U787" s="92"/>
      <c r="V787" s="92"/>
      <c r="W787" s="92"/>
      <c r="X787" s="92"/>
      <c r="Y787" s="92"/>
      <c r="Z787" s="92"/>
    </row>
    <row r="788" spans="1:26" x14ac:dyDescent="0.15">
      <c r="A788" s="92"/>
      <c r="B788" s="92"/>
      <c r="C788" s="92"/>
      <c r="D788" s="92"/>
      <c r="E788" s="92"/>
      <c r="F788" s="92"/>
      <c r="G788" s="92"/>
      <c r="H788" s="92"/>
      <c r="I788" s="92"/>
      <c r="J788" s="92"/>
      <c r="K788" s="92"/>
      <c r="L788" s="92"/>
      <c r="M788" s="92"/>
      <c r="N788" s="92"/>
      <c r="O788" s="92"/>
      <c r="P788" s="92"/>
      <c r="Q788" s="92"/>
      <c r="R788" s="92"/>
      <c r="S788" s="92"/>
      <c r="T788" s="92"/>
      <c r="U788" s="92"/>
      <c r="V788" s="92"/>
      <c r="W788" s="92"/>
      <c r="X788" s="92"/>
      <c r="Y788" s="92"/>
      <c r="Z788" s="92"/>
    </row>
    <row r="789" spans="1:26" x14ac:dyDescent="0.15">
      <c r="A789" s="92"/>
      <c r="B789" s="92"/>
      <c r="C789" s="92"/>
      <c r="D789" s="92"/>
      <c r="E789" s="92"/>
      <c r="F789" s="92"/>
      <c r="G789" s="92"/>
      <c r="H789" s="92"/>
      <c r="I789" s="92"/>
      <c r="J789" s="92"/>
      <c r="K789" s="92"/>
      <c r="L789" s="92"/>
      <c r="M789" s="92"/>
      <c r="N789" s="92"/>
      <c r="O789" s="92"/>
      <c r="P789" s="92"/>
      <c r="Q789" s="92"/>
      <c r="R789" s="92"/>
      <c r="S789" s="92"/>
      <c r="T789" s="92"/>
      <c r="U789" s="92"/>
      <c r="V789" s="92"/>
      <c r="W789" s="92"/>
      <c r="X789" s="92"/>
      <c r="Y789" s="92"/>
      <c r="Z789" s="92"/>
    </row>
    <row r="790" spans="1:26" x14ac:dyDescent="0.15">
      <c r="A790" s="92"/>
      <c r="B790" s="92"/>
      <c r="C790" s="92"/>
      <c r="D790" s="92"/>
      <c r="E790" s="92"/>
      <c r="F790" s="92"/>
      <c r="G790" s="92"/>
      <c r="H790" s="92"/>
      <c r="I790" s="92"/>
      <c r="J790" s="92"/>
      <c r="K790" s="92"/>
      <c r="L790" s="92"/>
      <c r="M790" s="92"/>
      <c r="N790" s="92"/>
      <c r="O790" s="92"/>
      <c r="P790" s="92"/>
      <c r="Q790" s="92"/>
      <c r="R790" s="92"/>
      <c r="S790" s="92"/>
      <c r="T790" s="92"/>
      <c r="U790" s="92"/>
      <c r="V790" s="92"/>
      <c r="W790" s="92"/>
      <c r="X790" s="92"/>
      <c r="Y790" s="92"/>
      <c r="Z790" s="92"/>
    </row>
    <row r="791" spans="1:26" x14ac:dyDescent="0.15">
      <c r="A791" s="92"/>
      <c r="B791" s="92"/>
      <c r="C791" s="92"/>
      <c r="D791" s="92"/>
      <c r="E791" s="92"/>
      <c r="F791" s="92"/>
      <c r="G791" s="92"/>
      <c r="H791" s="92"/>
      <c r="I791" s="92"/>
      <c r="J791" s="92"/>
      <c r="K791" s="92"/>
      <c r="L791" s="92"/>
      <c r="M791" s="92"/>
      <c r="N791" s="92"/>
      <c r="O791" s="92"/>
      <c r="P791" s="92"/>
      <c r="Q791" s="92"/>
      <c r="R791" s="92"/>
      <c r="S791" s="92"/>
      <c r="T791" s="92"/>
      <c r="U791" s="92"/>
      <c r="V791" s="92"/>
      <c r="W791" s="92"/>
      <c r="X791" s="92"/>
      <c r="Y791" s="92"/>
      <c r="Z791" s="92"/>
    </row>
    <row r="792" spans="1:26" x14ac:dyDescent="0.15">
      <c r="A792" s="92"/>
      <c r="B792" s="92"/>
      <c r="C792" s="92"/>
      <c r="D792" s="92"/>
      <c r="E792" s="92"/>
      <c r="F792" s="92"/>
      <c r="G792" s="92"/>
      <c r="H792" s="92"/>
      <c r="I792" s="92"/>
      <c r="J792" s="92"/>
      <c r="K792" s="92"/>
      <c r="L792" s="92"/>
      <c r="M792" s="92"/>
      <c r="N792" s="92"/>
      <c r="O792" s="92"/>
      <c r="P792" s="92"/>
      <c r="Q792" s="92"/>
      <c r="R792" s="92"/>
      <c r="S792" s="92"/>
      <c r="T792" s="92"/>
      <c r="U792" s="92"/>
      <c r="V792" s="92"/>
      <c r="W792" s="92"/>
      <c r="X792" s="92"/>
      <c r="Y792" s="92"/>
      <c r="Z792" s="92"/>
    </row>
    <row r="793" spans="1:26" x14ac:dyDescent="0.15">
      <c r="A793" s="92"/>
      <c r="B793" s="92"/>
      <c r="C793" s="92"/>
      <c r="D793" s="92"/>
      <c r="E793" s="92"/>
      <c r="F793" s="92"/>
      <c r="G793" s="92"/>
      <c r="H793" s="92"/>
      <c r="I793" s="92"/>
      <c r="J793" s="92"/>
      <c r="K793" s="92"/>
      <c r="L793" s="92"/>
      <c r="M793" s="92"/>
      <c r="N793" s="92"/>
      <c r="O793" s="92"/>
      <c r="P793" s="92"/>
      <c r="Q793" s="92"/>
      <c r="R793" s="92"/>
      <c r="S793" s="92"/>
      <c r="T793" s="92"/>
      <c r="U793" s="92"/>
      <c r="V793" s="92"/>
      <c r="W793" s="92"/>
      <c r="X793" s="92"/>
      <c r="Y793" s="92"/>
      <c r="Z793" s="92"/>
    </row>
    <row r="794" spans="1:26" x14ac:dyDescent="0.15">
      <c r="A794" s="92"/>
      <c r="B794" s="92"/>
      <c r="C794" s="92"/>
      <c r="D794" s="92"/>
      <c r="E794" s="92"/>
      <c r="F794" s="92"/>
      <c r="G794" s="92"/>
      <c r="H794" s="92"/>
      <c r="I794" s="92"/>
      <c r="J794" s="92"/>
      <c r="K794" s="92"/>
      <c r="L794" s="92"/>
      <c r="M794" s="92"/>
      <c r="N794" s="92"/>
      <c r="O794" s="92"/>
      <c r="P794" s="92"/>
      <c r="Q794" s="92"/>
      <c r="R794" s="92"/>
      <c r="S794" s="92"/>
      <c r="T794" s="92"/>
      <c r="U794" s="92"/>
      <c r="V794" s="92"/>
      <c r="W794" s="92"/>
      <c r="X794" s="92"/>
      <c r="Y794" s="92"/>
      <c r="Z794" s="92"/>
    </row>
    <row r="795" spans="1:26" x14ac:dyDescent="0.15">
      <c r="A795" s="92"/>
      <c r="B795" s="92"/>
      <c r="C795" s="92"/>
      <c r="D795" s="92"/>
      <c r="E795" s="92"/>
      <c r="F795" s="92"/>
      <c r="G795" s="92"/>
      <c r="H795" s="92"/>
      <c r="I795" s="92"/>
      <c r="J795" s="92"/>
      <c r="K795" s="92"/>
      <c r="L795" s="92"/>
      <c r="M795" s="92"/>
      <c r="N795" s="92"/>
      <c r="O795" s="92"/>
      <c r="P795" s="92"/>
      <c r="Q795" s="92"/>
      <c r="R795" s="92"/>
      <c r="S795" s="92"/>
      <c r="T795" s="92"/>
      <c r="U795" s="92"/>
      <c r="V795" s="92"/>
      <c r="W795" s="92"/>
      <c r="X795" s="92"/>
      <c r="Y795" s="92"/>
      <c r="Z795" s="92"/>
    </row>
    <row r="796" spans="1:26" x14ac:dyDescent="0.15">
      <c r="A796" s="92"/>
      <c r="B796" s="92"/>
      <c r="C796" s="92"/>
      <c r="D796" s="92"/>
      <c r="E796" s="92"/>
      <c r="F796" s="92"/>
      <c r="G796" s="92"/>
      <c r="H796" s="92"/>
      <c r="I796" s="92"/>
      <c r="J796" s="92"/>
      <c r="K796" s="92"/>
      <c r="L796" s="92"/>
      <c r="M796" s="92"/>
      <c r="N796" s="92"/>
      <c r="O796" s="92"/>
      <c r="P796" s="92"/>
      <c r="Q796" s="92"/>
      <c r="R796" s="92"/>
      <c r="S796" s="92"/>
      <c r="T796" s="92"/>
      <c r="U796" s="92"/>
      <c r="V796" s="92"/>
      <c r="W796" s="92"/>
      <c r="X796" s="92"/>
      <c r="Y796" s="92"/>
      <c r="Z796" s="92"/>
    </row>
    <row r="797" spans="1:26" x14ac:dyDescent="0.15">
      <c r="A797" s="92"/>
      <c r="B797" s="92"/>
      <c r="C797" s="92"/>
      <c r="D797" s="92"/>
      <c r="E797" s="92"/>
      <c r="F797" s="92"/>
      <c r="G797" s="92"/>
      <c r="H797" s="92"/>
      <c r="I797" s="92"/>
      <c r="J797" s="92"/>
      <c r="K797" s="92"/>
      <c r="L797" s="92"/>
      <c r="M797" s="92"/>
      <c r="N797" s="92"/>
      <c r="O797" s="92"/>
      <c r="P797" s="92"/>
      <c r="Q797" s="92"/>
      <c r="R797" s="92"/>
      <c r="S797" s="92"/>
      <c r="T797" s="92"/>
      <c r="U797" s="92"/>
      <c r="V797" s="92"/>
      <c r="W797" s="92"/>
      <c r="X797" s="92"/>
      <c r="Y797" s="92"/>
      <c r="Z797" s="92"/>
    </row>
    <row r="798" spans="1:26" x14ac:dyDescent="0.15">
      <c r="A798" s="92"/>
      <c r="B798" s="92"/>
      <c r="C798" s="92"/>
      <c r="D798" s="92"/>
      <c r="E798" s="92"/>
      <c r="F798" s="92"/>
      <c r="G798" s="92"/>
      <c r="H798" s="92"/>
      <c r="I798" s="92"/>
      <c r="J798" s="92"/>
      <c r="K798" s="92"/>
      <c r="L798" s="92"/>
      <c r="M798" s="92"/>
      <c r="N798" s="92"/>
      <c r="O798" s="92"/>
      <c r="P798" s="92"/>
      <c r="Q798" s="92"/>
      <c r="R798" s="92"/>
      <c r="S798" s="92"/>
      <c r="T798" s="92"/>
      <c r="U798" s="92"/>
      <c r="V798" s="92"/>
      <c r="W798" s="92"/>
      <c r="X798" s="92"/>
      <c r="Y798" s="92"/>
      <c r="Z798" s="92"/>
    </row>
    <row r="799" spans="1:26" x14ac:dyDescent="0.15">
      <c r="A799" s="92"/>
      <c r="B799" s="92"/>
      <c r="C799" s="92"/>
      <c r="D799" s="92"/>
      <c r="E799" s="92"/>
      <c r="F799" s="92"/>
      <c r="G799" s="92"/>
      <c r="H799" s="92"/>
      <c r="I799" s="92"/>
      <c r="J799" s="92"/>
      <c r="K799" s="92"/>
      <c r="L799" s="92"/>
      <c r="M799" s="92"/>
      <c r="N799" s="92"/>
      <c r="O799" s="92"/>
      <c r="P799" s="92"/>
      <c r="Q799" s="92"/>
      <c r="R799" s="92"/>
      <c r="S799" s="92"/>
      <c r="T799" s="92"/>
      <c r="U799" s="92"/>
      <c r="V799" s="92"/>
      <c r="W799" s="92"/>
      <c r="X799" s="92"/>
      <c r="Y799" s="92"/>
      <c r="Z799" s="92"/>
    </row>
    <row r="800" spans="1:26" x14ac:dyDescent="0.15">
      <c r="A800" s="92"/>
      <c r="B800" s="92"/>
      <c r="C800" s="92"/>
      <c r="D800" s="92"/>
      <c r="E800" s="92"/>
      <c r="F800" s="92"/>
      <c r="G800" s="92"/>
      <c r="H800" s="92"/>
      <c r="I800" s="92"/>
      <c r="J800" s="92"/>
      <c r="K800" s="92"/>
      <c r="L800" s="92"/>
      <c r="M800" s="92"/>
      <c r="N800" s="92"/>
      <c r="O800" s="92"/>
      <c r="P800" s="92"/>
      <c r="Q800" s="92"/>
      <c r="R800" s="92"/>
      <c r="S800" s="92"/>
      <c r="T800" s="92"/>
      <c r="U800" s="92"/>
      <c r="V800" s="92"/>
      <c r="W800" s="92"/>
      <c r="X800" s="92"/>
      <c r="Y800" s="92"/>
      <c r="Z800" s="92"/>
    </row>
    <row r="801" spans="1:26" x14ac:dyDescent="0.15">
      <c r="A801" s="92"/>
      <c r="B801" s="92"/>
      <c r="C801" s="92"/>
      <c r="D801" s="92"/>
      <c r="E801" s="92"/>
      <c r="F801" s="92"/>
      <c r="G801" s="92"/>
      <c r="H801" s="92"/>
      <c r="I801" s="92"/>
      <c r="J801" s="92"/>
      <c r="K801" s="92"/>
      <c r="L801" s="92"/>
      <c r="M801" s="92"/>
      <c r="N801" s="92"/>
      <c r="O801" s="92"/>
      <c r="P801" s="92"/>
      <c r="Q801" s="92"/>
      <c r="R801" s="92"/>
      <c r="S801" s="92"/>
      <c r="T801" s="92"/>
      <c r="U801" s="92"/>
      <c r="V801" s="92"/>
      <c r="W801" s="92"/>
      <c r="X801" s="92"/>
      <c r="Y801" s="92"/>
      <c r="Z801" s="92"/>
    </row>
    <row r="802" spans="1:26" x14ac:dyDescent="0.15">
      <c r="A802" s="92"/>
      <c r="B802" s="92"/>
      <c r="C802" s="92"/>
      <c r="D802" s="92"/>
      <c r="E802" s="92"/>
      <c r="F802" s="92"/>
      <c r="G802" s="92"/>
      <c r="H802" s="92"/>
      <c r="I802" s="92"/>
      <c r="J802" s="92"/>
      <c r="K802" s="92"/>
      <c r="L802" s="92"/>
      <c r="M802" s="92"/>
      <c r="N802" s="92"/>
      <c r="O802" s="92"/>
      <c r="P802" s="92"/>
      <c r="Q802" s="92"/>
      <c r="R802" s="92"/>
      <c r="S802" s="92"/>
      <c r="T802" s="92"/>
      <c r="U802" s="92"/>
      <c r="V802" s="92"/>
      <c r="W802" s="92"/>
      <c r="X802" s="92"/>
      <c r="Y802" s="92"/>
      <c r="Z802" s="92"/>
    </row>
    <row r="803" spans="1:26" x14ac:dyDescent="0.15">
      <c r="A803" s="92"/>
      <c r="B803" s="92"/>
      <c r="C803" s="92"/>
      <c r="D803" s="92"/>
      <c r="E803" s="92"/>
      <c r="F803" s="92"/>
      <c r="G803" s="92"/>
      <c r="H803" s="92"/>
      <c r="I803" s="92"/>
      <c r="J803" s="92"/>
      <c r="K803" s="92"/>
      <c r="L803" s="92"/>
      <c r="M803" s="92"/>
      <c r="N803" s="92"/>
      <c r="O803" s="92"/>
      <c r="P803" s="92"/>
      <c r="Q803" s="92"/>
      <c r="R803" s="92"/>
      <c r="S803" s="92"/>
      <c r="T803" s="92"/>
      <c r="U803" s="92"/>
      <c r="V803" s="92"/>
      <c r="W803" s="92"/>
      <c r="X803" s="92"/>
      <c r="Y803" s="92"/>
      <c r="Z803" s="92"/>
    </row>
    <row r="804" spans="1:26" x14ac:dyDescent="0.15">
      <c r="A804" s="92"/>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row>
    <row r="805" spans="1:26" x14ac:dyDescent="0.15">
      <c r="A805" s="92"/>
      <c r="B805" s="92"/>
      <c r="C805" s="92"/>
      <c r="D805" s="92"/>
      <c r="E805" s="92"/>
      <c r="F805" s="92"/>
      <c r="G805" s="92"/>
      <c r="H805" s="92"/>
      <c r="I805" s="92"/>
      <c r="J805" s="92"/>
      <c r="K805" s="92"/>
      <c r="L805" s="92"/>
      <c r="M805" s="92"/>
      <c r="N805" s="92"/>
      <c r="O805" s="92"/>
      <c r="P805" s="92"/>
      <c r="Q805" s="92"/>
      <c r="R805" s="92"/>
      <c r="S805" s="92"/>
      <c r="T805" s="92"/>
      <c r="U805" s="92"/>
      <c r="V805" s="92"/>
      <c r="W805" s="92"/>
      <c r="X805" s="92"/>
      <c r="Y805" s="92"/>
      <c r="Z805" s="92"/>
    </row>
    <row r="806" spans="1:26" x14ac:dyDescent="0.15">
      <c r="A806" s="92"/>
      <c r="B806" s="92"/>
      <c r="C806" s="92"/>
      <c r="D806" s="92"/>
      <c r="E806" s="92"/>
      <c r="F806" s="92"/>
      <c r="G806" s="92"/>
      <c r="H806" s="92"/>
      <c r="I806" s="92"/>
      <c r="J806" s="92"/>
      <c r="K806" s="92"/>
      <c r="L806" s="92"/>
      <c r="M806" s="92"/>
      <c r="N806" s="92"/>
      <c r="O806" s="92"/>
      <c r="P806" s="92"/>
      <c r="Q806" s="92"/>
      <c r="R806" s="92"/>
      <c r="S806" s="92"/>
      <c r="T806" s="92"/>
      <c r="U806" s="92"/>
      <c r="V806" s="92"/>
      <c r="W806" s="92"/>
      <c r="X806" s="92"/>
      <c r="Y806" s="92"/>
      <c r="Z806" s="92"/>
    </row>
    <row r="807" spans="1:26" x14ac:dyDescent="0.15">
      <c r="A807" s="92"/>
      <c r="B807" s="92"/>
      <c r="C807" s="92"/>
      <c r="D807" s="92"/>
      <c r="E807" s="92"/>
      <c r="F807" s="92"/>
      <c r="G807" s="92"/>
      <c r="H807" s="92"/>
      <c r="I807" s="92"/>
      <c r="J807" s="92"/>
      <c r="K807" s="92"/>
      <c r="L807" s="92"/>
      <c r="M807" s="92"/>
      <c r="N807" s="92"/>
      <c r="O807" s="92"/>
      <c r="P807" s="92"/>
      <c r="Q807" s="92"/>
      <c r="R807" s="92"/>
      <c r="S807" s="92"/>
      <c r="T807" s="92"/>
      <c r="U807" s="92"/>
      <c r="V807" s="92"/>
      <c r="W807" s="92"/>
      <c r="X807" s="92"/>
      <c r="Y807" s="92"/>
      <c r="Z807" s="92"/>
    </row>
    <row r="808" spans="1:26" x14ac:dyDescent="0.15">
      <c r="A808" s="92"/>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row>
    <row r="809" spans="1:26" x14ac:dyDescent="0.15">
      <c r="A809" s="92"/>
      <c r="B809" s="92"/>
      <c r="C809" s="92"/>
      <c r="D809" s="92"/>
      <c r="E809" s="92"/>
      <c r="F809" s="92"/>
      <c r="G809" s="92"/>
      <c r="H809" s="92"/>
      <c r="I809" s="92"/>
      <c r="J809" s="92"/>
      <c r="K809" s="92"/>
      <c r="L809" s="92"/>
      <c r="M809" s="92"/>
      <c r="N809" s="92"/>
      <c r="O809" s="92"/>
      <c r="P809" s="92"/>
      <c r="Q809" s="92"/>
      <c r="R809" s="92"/>
      <c r="S809" s="92"/>
      <c r="T809" s="92"/>
      <c r="U809" s="92"/>
      <c r="V809" s="92"/>
      <c r="W809" s="92"/>
      <c r="X809" s="92"/>
      <c r="Y809" s="92"/>
      <c r="Z809" s="92"/>
    </row>
    <row r="810" spans="1:26" x14ac:dyDescent="0.15">
      <c r="A810" s="92"/>
      <c r="B810" s="92"/>
      <c r="C810" s="92"/>
      <c r="D810" s="92"/>
      <c r="E810" s="92"/>
      <c r="F810" s="92"/>
      <c r="G810" s="92"/>
      <c r="H810" s="92"/>
      <c r="I810" s="92"/>
      <c r="J810" s="92"/>
      <c r="K810" s="92"/>
      <c r="L810" s="92"/>
      <c r="M810" s="92"/>
      <c r="N810" s="92"/>
      <c r="O810" s="92"/>
      <c r="P810" s="92"/>
      <c r="Q810" s="92"/>
      <c r="R810" s="92"/>
      <c r="S810" s="92"/>
      <c r="T810" s="92"/>
      <c r="U810" s="92"/>
      <c r="V810" s="92"/>
      <c r="W810" s="92"/>
      <c r="X810" s="92"/>
      <c r="Y810" s="92"/>
      <c r="Z810" s="92"/>
    </row>
    <row r="811" spans="1:26" x14ac:dyDescent="0.15">
      <c r="A811" s="92"/>
      <c r="B811" s="92"/>
      <c r="C811" s="92"/>
      <c r="D811" s="92"/>
      <c r="E811" s="92"/>
      <c r="F811" s="92"/>
      <c r="G811" s="92"/>
      <c r="H811" s="92"/>
      <c r="I811" s="92"/>
      <c r="J811" s="92"/>
      <c r="K811" s="92"/>
      <c r="L811" s="92"/>
      <c r="M811" s="92"/>
      <c r="N811" s="92"/>
      <c r="O811" s="92"/>
      <c r="P811" s="92"/>
      <c r="Q811" s="92"/>
      <c r="R811" s="92"/>
      <c r="S811" s="92"/>
      <c r="T811" s="92"/>
      <c r="U811" s="92"/>
      <c r="V811" s="92"/>
      <c r="W811" s="92"/>
      <c r="X811" s="92"/>
      <c r="Y811" s="92"/>
      <c r="Z811" s="92"/>
    </row>
    <row r="812" spans="1:26" x14ac:dyDescent="0.15">
      <c r="A812" s="92"/>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row>
    <row r="813" spans="1:26" x14ac:dyDescent="0.15">
      <c r="A813" s="92"/>
      <c r="B813" s="92"/>
      <c r="C813" s="92"/>
      <c r="D813" s="92"/>
      <c r="E813" s="92"/>
      <c r="F813" s="92"/>
      <c r="G813" s="92"/>
      <c r="H813" s="92"/>
      <c r="I813" s="92"/>
      <c r="J813" s="92"/>
      <c r="K813" s="92"/>
      <c r="L813" s="92"/>
      <c r="M813" s="92"/>
      <c r="N813" s="92"/>
      <c r="O813" s="92"/>
      <c r="P813" s="92"/>
      <c r="Q813" s="92"/>
      <c r="R813" s="92"/>
      <c r="S813" s="92"/>
      <c r="T813" s="92"/>
      <c r="U813" s="92"/>
      <c r="V813" s="92"/>
      <c r="W813" s="92"/>
      <c r="X813" s="92"/>
      <c r="Y813" s="92"/>
      <c r="Z813" s="92"/>
    </row>
    <row r="814" spans="1:26" x14ac:dyDescent="0.15">
      <c r="A814" s="92"/>
      <c r="B814" s="92"/>
      <c r="C814" s="92"/>
      <c r="D814" s="92"/>
      <c r="E814" s="92"/>
      <c r="F814" s="92"/>
      <c r="G814" s="92"/>
      <c r="H814" s="92"/>
      <c r="I814" s="92"/>
      <c r="J814" s="92"/>
      <c r="K814" s="92"/>
      <c r="L814" s="92"/>
      <c r="M814" s="92"/>
      <c r="N814" s="92"/>
      <c r="O814" s="92"/>
      <c r="P814" s="92"/>
      <c r="Q814" s="92"/>
      <c r="R814" s="92"/>
      <c r="S814" s="92"/>
      <c r="T814" s="92"/>
      <c r="U814" s="92"/>
      <c r="V814" s="92"/>
      <c r="W814" s="92"/>
      <c r="X814" s="92"/>
      <c r="Y814" s="92"/>
      <c r="Z814" s="92"/>
    </row>
    <row r="815" spans="1:26" x14ac:dyDescent="0.15">
      <c r="A815" s="92"/>
      <c r="B815" s="92"/>
      <c r="C815" s="92"/>
      <c r="D815" s="92"/>
      <c r="E815" s="92"/>
      <c r="F815" s="92"/>
      <c r="G815" s="92"/>
      <c r="H815" s="92"/>
      <c r="I815" s="92"/>
      <c r="J815" s="92"/>
      <c r="K815" s="92"/>
      <c r="L815" s="92"/>
      <c r="M815" s="92"/>
      <c r="N815" s="92"/>
      <c r="O815" s="92"/>
      <c r="P815" s="92"/>
      <c r="Q815" s="92"/>
      <c r="R815" s="92"/>
      <c r="S815" s="92"/>
      <c r="T815" s="92"/>
      <c r="U815" s="92"/>
      <c r="V815" s="92"/>
      <c r="W815" s="92"/>
      <c r="X815" s="92"/>
      <c r="Y815" s="92"/>
      <c r="Z815" s="92"/>
    </row>
    <row r="816" spans="1:26" x14ac:dyDescent="0.15">
      <c r="A816" s="92"/>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row>
    <row r="817" spans="1:26" x14ac:dyDescent="0.15">
      <c r="A817" s="92"/>
      <c r="B817" s="92"/>
      <c r="C817" s="92"/>
      <c r="D817" s="92"/>
      <c r="E817" s="92"/>
      <c r="F817" s="92"/>
      <c r="G817" s="92"/>
      <c r="H817" s="92"/>
      <c r="I817" s="92"/>
      <c r="J817" s="92"/>
      <c r="K817" s="92"/>
      <c r="L817" s="92"/>
      <c r="M817" s="92"/>
      <c r="N817" s="92"/>
      <c r="O817" s="92"/>
      <c r="P817" s="92"/>
      <c r="Q817" s="92"/>
      <c r="R817" s="92"/>
      <c r="S817" s="92"/>
      <c r="T817" s="92"/>
      <c r="U817" s="92"/>
      <c r="V817" s="92"/>
      <c r="W817" s="92"/>
      <c r="X817" s="92"/>
      <c r="Y817" s="92"/>
      <c r="Z817" s="92"/>
    </row>
    <row r="818" spans="1:26" x14ac:dyDescent="0.15">
      <c r="A818" s="92"/>
      <c r="B818" s="92"/>
      <c r="C818" s="92"/>
      <c r="D818" s="92"/>
      <c r="E818" s="92"/>
      <c r="F818" s="92"/>
      <c r="G818" s="92"/>
      <c r="H818" s="92"/>
      <c r="I818" s="92"/>
      <c r="J818" s="92"/>
      <c r="K818" s="92"/>
      <c r="L818" s="92"/>
      <c r="M818" s="92"/>
      <c r="N818" s="92"/>
      <c r="O818" s="92"/>
      <c r="P818" s="92"/>
      <c r="Q818" s="92"/>
      <c r="R818" s="92"/>
      <c r="S818" s="92"/>
      <c r="T818" s="92"/>
      <c r="U818" s="92"/>
      <c r="V818" s="92"/>
      <c r="W818" s="92"/>
      <c r="X818" s="92"/>
      <c r="Y818" s="92"/>
      <c r="Z818" s="92"/>
    </row>
    <row r="819" spans="1:26" x14ac:dyDescent="0.15">
      <c r="A819" s="92"/>
      <c r="B819" s="92"/>
      <c r="C819" s="92"/>
      <c r="D819" s="92"/>
      <c r="E819" s="92"/>
      <c r="F819" s="92"/>
      <c r="G819" s="92"/>
      <c r="H819" s="92"/>
      <c r="I819" s="92"/>
      <c r="J819" s="92"/>
      <c r="K819" s="92"/>
      <c r="L819" s="92"/>
      <c r="M819" s="92"/>
      <c r="N819" s="92"/>
      <c r="O819" s="92"/>
      <c r="P819" s="92"/>
      <c r="Q819" s="92"/>
      <c r="R819" s="92"/>
      <c r="S819" s="92"/>
      <c r="T819" s="92"/>
      <c r="U819" s="92"/>
      <c r="V819" s="92"/>
      <c r="W819" s="92"/>
      <c r="X819" s="92"/>
      <c r="Y819" s="92"/>
      <c r="Z819" s="92"/>
    </row>
    <row r="820" spans="1:26" x14ac:dyDescent="0.15">
      <c r="A820" s="92"/>
      <c r="B820" s="92"/>
      <c r="C820" s="92"/>
      <c r="D820" s="92"/>
      <c r="E820" s="92"/>
      <c r="F820" s="92"/>
      <c r="G820" s="92"/>
      <c r="H820" s="92"/>
      <c r="I820" s="92"/>
      <c r="J820" s="92"/>
      <c r="K820" s="92"/>
      <c r="L820" s="92"/>
      <c r="M820" s="92"/>
      <c r="N820" s="92"/>
      <c r="O820" s="92"/>
      <c r="P820" s="92"/>
      <c r="Q820" s="92"/>
      <c r="R820" s="92"/>
      <c r="S820" s="92"/>
      <c r="T820" s="92"/>
      <c r="U820" s="92"/>
      <c r="V820" s="92"/>
      <c r="W820" s="92"/>
      <c r="X820" s="92"/>
      <c r="Y820" s="92"/>
      <c r="Z820" s="92"/>
    </row>
    <row r="821" spans="1:26" x14ac:dyDescent="0.15">
      <c r="A821" s="92"/>
      <c r="B821" s="92"/>
      <c r="C821" s="92"/>
      <c r="D821" s="92"/>
      <c r="E821" s="92"/>
      <c r="F821" s="92"/>
      <c r="G821" s="92"/>
      <c r="H821" s="92"/>
      <c r="I821" s="92"/>
      <c r="J821" s="92"/>
      <c r="K821" s="92"/>
      <c r="L821" s="92"/>
      <c r="M821" s="92"/>
      <c r="N821" s="92"/>
      <c r="O821" s="92"/>
      <c r="P821" s="92"/>
      <c r="Q821" s="92"/>
      <c r="R821" s="92"/>
      <c r="S821" s="92"/>
      <c r="T821" s="92"/>
      <c r="U821" s="92"/>
      <c r="V821" s="92"/>
      <c r="W821" s="92"/>
      <c r="X821" s="92"/>
      <c r="Y821" s="92"/>
      <c r="Z821" s="92"/>
    </row>
    <row r="822" spans="1:26" x14ac:dyDescent="0.15">
      <c r="A822" s="92"/>
      <c r="B822" s="92"/>
      <c r="C822" s="92"/>
      <c r="D822" s="92"/>
      <c r="E822" s="92"/>
      <c r="F822" s="92"/>
      <c r="G822" s="92"/>
      <c r="H822" s="92"/>
      <c r="I822" s="92"/>
      <c r="J822" s="92"/>
      <c r="K822" s="92"/>
      <c r="L822" s="92"/>
      <c r="M822" s="92"/>
      <c r="N822" s="92"/>
      <c r="O822" s="92"/>
      <c r="P822" s="92"/>
      <c r="Q822" s="92"/>
      <c r="R822" s="92"/>
      <c r="S822" s="92"/>
      <c r="T822" s="92"/>
      <c r="U822" s="92"/>
      <c r="V822" s="92"/>
      <c r="W822" s="92"/>
      <c r="X822" s="92"/>
      <c r="Y822" s="92"/>
      <c r="Z822" s="92"/>
    </row>
    <row r="823" spans="1:26" x14ac:dyDescent="0.15">
      <c r="A823" s="92"/>
      <c r="B823" s="92"/>
      <c r="C823" s="92"/>
      <c r="D823" s="92"/>
      <c r="E823" s="92"/>
      <c r="F823" s="92"/>
      <c r="G823" s="92"/>
      <c r="H823" s="92"/>
      <c r="I823" s="92"/>
      <c r="J823" s="92"/>
      <c r="K823" s="92"/>
      <c r="L823" s="92"/>
      <c r="M823" s="92"/>
      <c r="N823" s="92"/>
      <c r="O823" s="92"/>
      <c r="P823" s="92"/>
      <c r="Q823" s="92"/>
      <c r="R823" s="92"/>
      <c r="S823" s="92"/>
      <c r="T823" s="92"/>
      <c r="U823" s="92"/>
      <c r="V823" s="92"/>
      <c r="W823" s="92"/>
      <c r="X823" s="92"/>
      <c r="Y823" s="92"/>
      <c r="Z823" s="92"/>
    </row>
    <row r="824" spans="1:26" x14ac:dyDescent="0.15">
      <c r="A824" s="92"/>
      <c r="B824" s="92"/>
      <c r="C824" s="92"/>
      <c r="D824" s="92"/>
      <c r="E824" s="92"/>
      <c r="F824" s="92"/>
      <c r="G824" s="92"/>
      <c r="H824" s="92"/>
      <c r="I824" s="92"/>
      <c r="J824" s="92"/>
      <c r="K824" s="92"/>
      <c r="L824" s="92"/>
      <c r="M824" s="92"/>
      <c r="N824" s="92"/>
      <c r="O824" s="92"/>
      <c r="P824" s="92"/>
      <c r="Q824" s="92"/>
      <c r="R824" s="92"/>
      <c r="S824" s="92"/>
      <c r="T824" s="92"/>
      <c r="U824" s="92"/>
      <c r="V824" s="92"/>
      <c r="W824" s="92"/>
      <c r="X824" s="92"/>
      <c r="Y824" s="92"/>
      <c r="Z824" s="92"/>
    </row>
    <row r="825" spans="1:26" x14ac:dyDescent="0.15">
      <c r="A825" s="92"/>
      <c r="B825" s="92"/>
      <c r="C825" s="92"/>
      <c r="D825" s="92"/>
      <c r="E825" s="92"/>
      <c r="F825" s="92"/>
      <c r="G825" s="92"/>
      <c r="H825" s="92"/>
      <c r="I825" s="92"/>
      <c r="J825" s="92"/>
      <c r="K825" s="92"/>
      <c r="L825" s="92"/>
      <c r="M825" s="92"/>
      <c r="N825" s="92"/>
      <c r="O825" s="92"/>
      <c r="P825" s="92"/>
      <c r="Q825" s="92"/>
      <c r="R825" s="92"/>
      <c r="S825" s="92"/>
      <c r="T825" s="92"/>
      <c r="U825" s="92"/>
      <c r="V825" s="92"/>
      <c r="W825" s="92"/>
      <c r="X825" s="92"/>
      <c r="Y825" s="92"/>
      <c r="Z825" s="92"/>
    </row>
    <row r="826" spans="1:26" x14ac:dyDescent="0.15">
      <c r="A826" s="92"/>
      <c r="B826" s="92"/>
      <c r="C826" s="92"/>
      <c r="D826" s="92"/>
      <c r="E826" s="92"/>
      <c r="F826" s="92"/>
      <c r="G826" s="92"/>
      <c r="H826" s="92"/>
      <c r="I826" s="92"/>
      <c r="J826" s="92"/>
      <c r="K826" s="92"/>
      <c r="L826" s="92"/>
      <c r="M826" s="92"/>
      <c r="N826" s="92"/>
      <c r="O826" s="92"/>
      <c r="P826" s="92"/>
      <c r="Q826" s="92"/>
      <c r="R826" s="92"/>
      <c r="S826" s="92"/>
      <c r="T826" s="92"/>
      <c r="U826" s="92"/>
      <c r="V826" s="92"/>
      <c r="W826" s="92"/>
      <c r="X826" s="92"/>
      <c r="Y826" s="92"/>
      <c r="Z826" s="92"/>
    </row>
    <row r="827" spans="1:26" x14ac:dyDescent="0.15">
      <c r="A827" s="92"/>
      <c r="B827" s="92"/>
      <c r="C827" s="92"/>
      <c r="D827" s="92"/>
      <c r="E827" s="92"/>
      <c r="F827" s="92"/>
      <c r="G827" s="92"/>
      <c r="H827" s="92"/>
      <c r="I827" s="92"/>
      <c r="J827" s="92"/>
      <c r="K827" s="92"/>
      <c r="L827" s="92"/>
      <c r="M827" s="92"/>
      <c r="N827" s="92"/>
      <c r="O827" s="92"/>
      <c r="P827" s="92"/>
      <c r="Q827" s="92"/>
      <c r="R827" s="92"/>
      <c r="S827" s="92"/>
      <c r="T827" s="92"/>
      <c r="U827" s="92"/>
      <c r="V827" s="92"/>
      <c r="W827" s="92"/>
      <c r="X827" s="92"/>
      <c r="Y827" s="92"/>
      <c r="Z827" s="92"/>
    </row>
    <row r="828" spans="1:26" x14ac:dyDescent="0.15">
      <c r="A828" s="92"/>
      <c r="B828" s="92"/>
      <c r="C828" s="92"/>
      <c r="D828" s="92"/>
      <c r="E828" s="92"/>
      <c r="F828" s="92"/>
      <c r="G828" s="92"/>
      <c r="H828" s="92"/>
      <c r="I828" s="92"/>
      <c r="J828" s="92"/>
      <c r="K828" s="92"/>
      <c r="L828" s="92"/>
      <c r="M828" s="92"/>
      <c r="N828" s="92"/>
      <c r="O828" s="92"/>
      <c r="P828" s="92"/>
      <c r="Q828" s="92"/>
      <c r="R828" s="92"/>
      <c r="S828" s="92"/>
      <c r="T828" s="92"/>
      <c r="U828" s="92"/>
      <c r="V828" s="92"/>
      <c r="W828" s="92"/>
      <c r="X828" s="92"/>
      <c r="Y828" s="92"/>
      <c r="Z828" s="92"/>
    </row>
    <row r="829" spans="1:26" x14ac:dyDescent="0.15">
      <c r="A829" s="92"/>
      <c r="B829" s="92"/>
      <c r="C829" s="92"/>
      <c r="D829" s="92"/>
      <c r="E829" s="92"/>
      <c r="F829" s="92"/>
      <c r="G829" s="92"/>
      <c r="H829" s="92"/>
      <c r="I829" s="92"/>
      <c r="J829" s="92"/>
      <c r="K829" s="92"/>
      <c r="L829" s="92"/>
      <c r="M829" s="92"/>
      <c r="N829" s="92"/>
      <c r="O829" s="92"/>
      <c r="P829" s="92"/>
      <c r="Q829" s="92"/>
      <c r="R829" s="92"/>
      <c r="S829" s="92"/>
      <c r="T829" s="92"/>
      <c r="U829" s="92"/>
      <c r="V829" s="92"/>
      <c r="W829" s="92"/>
      <c r="X829" s="92"/>
      <c r="Y829" s="92"/>
      <c r="Z829" s="92"/>
    </row>
    <row r="830" spans="1:26" x14ac:dyDescent="0.15">
      <c r="A830" s="92"/>
      <c r="B830" s="92"/>
      <c r="C830" s="92"/>
      <c r="D830" s="92"/>
      <c r="E830" s="92"/>
      <c r="F830" s="92"/>
      <c r="G830" s="92"/>
      <c r="H830" s="92"/>
      <c r="I830" s="92"/>
      <c r="J830" s="92"/>
      <c r="K830" s="92"/>
      <c r="L830" s="92"/>
      <c r="M830" s="92"/>
      <c r="N830" s="92"/>
      <c r="O830" s="92"/>
      <c r="P830" s="92"/>
      <c r="Q830" s="92"/>
      <c r="R830" s="92"/>
      <c r="S830" s="92"/>
      <c r="T830" s="92"/>
      <c r="U830" s="92"/>
      <c r="V830" s="92"/>
      <c r="W830" s="92"/>
      <c r="X830" s="92"/>
      <c r="Y830" s="92"/>
      <c r="Z830" s="92"/>
    </row>
    <row r="831" spans="1:26" x14ac:dyDescent="0.15">
      <c r="A831" s="92"/>
      <c r="B831" s="92"/>
      <c r="C831" s="92"/>
      <c r="D831" s="92"/>
      <c r="E831" s="92"/>
      <c r="F831" s="92"/>
      <c r="G831" s="92"/>
      <c r="H831" s="92"/>
      <c r="I831" s="92"/>
      <c r="J831" s="92"/>
      <c r="K831" s="92"/>
      <c r="L831" s="92"/>
      <c r="M831" s="92"/>
      <c r="N831" s="92"/>
      <c r="O831" s="92"/>
      <c r="P831" s="92"/>
      <c r="Q831" s="92"/>
      <c r="R831" s="92"/>
      <c r="S831" s="92"/>
      <c r="T831" s="92"/>
      <c r="U831" s="92"/>
      <c r="V831" s="92"/>
      <c r="W831" s="92"/>
      <c r="X831" s="92"/>
      <c r="Y831" s="92"/>
      <c r="Z831" s="92"/>
    </row>
    <row r="832" spans="1:26" x14ac:dyDescent="0.15">
      <c r="A832" s="92"/>
      <c r="B832" s="92"/>
      <c r="C832" s="92"/>
      <c r="D832" s="92"/>
      <c r="E832" s="92"/>
      <c r="F832" s="92"/>
      <c r="G832" s="92"/>
      <c r="H832" s="92"/>
      <c r="I832" s="92"/>
      <c r="J832" s="92"/>
      <c r="K832" s="92"/>
      <c r="L832" s="92"/>
      <c r="M832" s="92"/>
      <c r="N832" s="92"/>
      <c r="O832" s="92"/>
      <c r="P832" s="92"/>
      <c r="Q832" s="92"/>
      <c r="R832" s="92"/>
      <c r="S832" s="92"/>
      <c r="T832" s="92"/>
      <c r="U832" s="92"/>
      <c r="V832" s="92"/>
      <c r="W832" s="92"/>
      <c r="X832" s="92"/>
      <c r="Y832" s="92"/>
      <c r="Z832" s="92"/>
    </row>
    <row r="833" spans="1:26" x14ac:dyDescent="0.15">
      <c r="A833" s="92"/>
      <c r="B833" s="92"/>
      <c r="C833" s="92"/>
      <c r="D833" s="92"/>
      <c r="E833" s="92"/>
      <c r="F833" s="92"/>
      <c r="G833" s="92"/>
      <c r="H833" s="92"/>
      <c r="I833" s="92"/>
      <c r="J833" s="92"/>
      <c r="K833" s="92"/>
      <c r="L833" s="92"/>
      <c r="M833" s="92"/>
      <c r="N833" s="92"/>
      <c r="O833" s="92"/>
      <c r="P833" s="92"/>
      <c r="Q833" s="92"/>
      <c r="R833" s="92"/>
      <c r="S833" s="92"/>
      <c r="T833" s="92"/>
      <c r="U833" s="92"/>
      <c r="V833" s="92"/>
      <c r="W833" s="92"/>
      <c r="X833" s="92"/>
      <c r="Y833" s="92"/>
      <c r="Z833" s="92"/>
    </row>
    <row r="834" spans="1:26" x14ac:dyDescent="0.15">
      <c r="A834" s="92"/>
      <c r="B834" s="92"/>
      <c r="C834" s="92"/>
      <c r="D834" s="92"/>
      <c r="E834" s="92"/>
      <c r="F834" s="92"/>
      <c r="G834" s="92"/>
      <c r="H834" s="92"/>
      <c r="I834" s="92"/>
      <c r="J834" s="92"/>
      <c r="K834" s="92"/>
      <c r="L834" s="92"/>
      <c r="M834" s="92"/>
      <c r="N834" s="92"/>
      <c r="O834" s="92"/>
      <c r="P834" s="92"/>
      <c r="Q834" s="92"/>
      <c r="R834" s="92"/>
      <c r="S834" s="92"/>
      <c r="T834" s="92"/>
      <c r="U834" s="92"/>
      <c r="V834" s="92"/>
      <c r="W834" s="92"/>
      <c r="X834" s="92"/>
      <c r="Y834" s="92"/>
      <c r="Z834" s="92"/>
    </row>
    <row r="835" spans="1:26" x14ac:dyDescent="0.15">
      <c r="A835" s="92"/>
      <c r="B835" s="92"/>
      <c r="C835" s="92"/>
      <c r="D835" s="92"/>
      <c r="E835" s="92"/>
      <c r="F835" s="92"/>
      <c r="G835" s="92"/>
      <c r="H835" s="92"/>
      <c r="I835" s="92"/>
      <c r="J835" s="92"/>
      <c r="K835" s="92"/>
      <c r="L835" s="92"/>
      <c r="M835" s="92"/>
      <c r="N835" s="92"/>
      <c r="O835" s="92"/>
      <c r="P835" s="92"/>
      <c r="Q835" s="92"/>
      <c r="R835" s="92"/>
      <c r="S835" s="92"/>
      <c r="T835" s="92"/>
      <c r="U835" s="92"/>
      <c r="V835" s="92"/>
      <c r="W835" s="92"/>
      <c r="X835" s="92"/>
      <c r="Y835" s="92"/>
      <c r="Z835" s="92"/>
    </row>
    <row r="836" spans="1:26" x14ac:dyDescent="0.15">
      <c r="A836" s="92"/>
      <c r="B836" s="92"/>
      <c r="C836" s="92"/>
      <c r="D836" s="92"/>
      <c r="E836" s="92"/>
      <c r="F836" s="92"/>
      <c r="G836" s="92"/>
      <c r="H836" s="92"/>
      <c r="I836" s="92"/>
      <c r="J836" s="92"/>
      <c r="K836" s="92"/>
      <c r="L836" s="92"/>
      <c r="M836" s="92"/>
      <c r="N836" s="92"/>
      <c r="O836" s="92"/>
      <c r="P836" s="92"/>
      <c r="Q836" s="92"/>
      <c r="R836" s="92"/>
      <c r="S836" s="92"/>
      <c r="T836" s="92"/>
      <c r="U836" s="92"/>
      <c r="V836" s="92"/>
      <c r="W836" s="92"/>
      <c r="X836" s="92"/>
      <c r="Y836" s="92"/>
      <c r="Z836" s="92"/>
    </row>
    <row r="837" spans="1:26" x14ac:dyDescent="0.15">
      <c r="A837" s="92"/>
      <c r="B837" s="92"/>
      <c r="C837" s="92"/>
      <c r="D837" s="92"/>
      <c r="E837" s="92"/>
      <c r="F837" s="92"/>
      <c r="G837" s="92"/>
      <c r="H837" s="92"/>
      <c r="I837" s="92"/>
      <c r="J837" s="92"/>
      <c r="K837" s="92"/>
      <c r="L837" s="92"/>
      <c r="M837" s="92"/>
      <c r="N837" s="92"/>
      <c r="O837" s="92"/>
      <c r="P837" s="92"/>
      <c r="Q837" s="92"/>
      <c r="R837" s="92"/>
      <c r="S837" s="92"/>
      <c r="T837" s="92"/>
      <c r="U837" s="92"/>
      <c r="V837" s="92"/>
      <c r="W837" s="92"/>
      <c r="X837" s="92"/>
      <c r="Y837" s="92"/>
      <c r="Z837" s="92"/>
    </row>
    <row r="838" spans="1:26" x14ac:dyDescent="0.15">
      <c r="A838" s="92"/>
      <c r="B838" s="92"/>
      <c r="C838" s="92"/>
      <c r="D838" s="92"/>
      <c r="E838" s="92"/>
      <c r="F838" s="92"/>
      <c r="G838" s="92"/>
      <c r="H838" s="92"/>
      <c r="I838" s="92"/>
      <c r="J838" s="92"/>
      <c r="K838" s="92"/>
      <c r="L838" s="92"/>
      <c r="M838" s="92"/>
      <c r="N838" s="92"/>
      <c r="O838" s="92"/>
      <c r="P838" s="92"/>
      <c r="Q838" s="92"/>
      <c r="R838" s="92"/>
      <c r="S838" s="92"/>
      <c r="T838" s="92"/>
      <c r="U838" s="92"/>
      <c r="V838" s="92"/>
      <c r="W838" s="92"/>
      <c r="X838" s="92"/>
      <c r="Y838" s="92"/>
      <c r="Z838" s="92"/>
    </row>
    <row r="839" spans="1:26" x14ac:dyDescent="0.15">
      <c r="A839" s="92"/>
      <c r="B839" s="92"/>
      <c r="C839" s="92"/>
      <c r="D839" s="92"/>
      <c r="E839" s="92"/>
      <c r="F839" s="92"/>
      <c r="G839" s="92"/>
      <c r="H839" s="92"/>
      <c r="I839" s="92"/>
      <c r="J839" s="92"/>
      <c r="K839" s="92"/>
      <c r="L839" s="92"/>
      <c r="M839" s="92"/>
      <c r="N839" s="92"/>
      <c r="O839" s="92"/>
      <c r="P839" s="92"/>
      <c r="Q839" s="92"/>
      <c r="R839" s="92"/>
      <c r="S839" s="92"/>
      <c r="T839" s="92"/>
      <c r="U839" s="92"/>
      <c r="V839" s="92"/>
      <c r="W839" s="92"/>
      <c r="X839" s="92"/>
      <c r="Y839" s="92"/>
      <c r="Z839" s="92"/>
    </row>
    <row r="840" spans="1:26" x14ac:dyDescent="0.15">
      <c r="A840" s="92"/>
      <c r="B840" s="92"/>
      <c r="C840" s="92"/>
      <c r="D840" s="92"/>
      <c r="E840" s="92"/>
      <c r="F840" s="92"/>
      <c r="G840" s="92"/>
      <c r="H840" s="92"/>
      <c r="I840" s="92"/>
      <c r="J840" s="92"/>
      <c r="K840" s="92"/>
      <c r="L840" s="92"/>
      <c r="M840" s="92"/>
      <c r="N840" s="92"/>
      <c r="O840" s="92"/>
      <c r="P840" s="92"/>
      <c r="Q840" s="92"/>
      <c r="R840" s="92"/>
      <c r="S840" s="92"/>
      <c r="T840" s="92"/>
      <c r="U840" s="92"/>
      <c r="V840" s="92"/>
      <c r="W840" s="92"/>
      <c r="X840" s="92"/>
      <c r="Y840" s="92"/>
      <c r="Z840" s="92"/>
    </row>
    <row r="841" spans="1:26" x14ac:dyDescent="0.15">
      <c r="A841" s="92"/>
      <c r="B841" s="92"/>
      <c r="C841" s="92"/>
      <c r="D841" s="92"/>
      <c r="E841" s="92"/>
      <c r="F841" s="92"/>
      <c r="G841" s="92"/>
      <c r="H841" s="92"/>
      <c r="I841" s="92"/>
      <c r="J841" s="92"/>
      <c r="K841" s="92"/>
      <c r="L841" s="92"/>
      <c r="M841" s="92"/>
      <c r="N841" s="92"/>
      <c r="O841" s="92"/>
      <c r="P841" s="92"/>
      <c r="Q841" s="92"/>
      <c r="R841" s="92"/>
      <c r="S841" s="92"/>
      <c r="T841" s="92"/>
      <c r="U841" s="92"/>
      <c r="V841" s="92"/>
      <c r="W841" s="92"/>
      <c r="X841" s="92"/>
      <c r="Y841" s="92"/>
      <c r="Z841" s="92"/>
    </row>
    <row r="842" spans="1:26" x14ac:dyDescent="0.15">
      <c r="A842" s="92"/>
      <c r="B842" s="92"/>
      <c r="C842" s="92"/>
      <c r="D842" s="92"/>
      <c r="E842" s="92"/>
      <c r="F842" s="92"/>
      <c r="G842" s="92"/>
      <c r="H842" s="92"/>
      <c r="I842" s="92"/>
      <c r="J842" s="92"/>
      <c r="K842" s="92"/>
      <c r="L842" s="92"/>
      <c r="M842" s="92"/>
      <c r="N842" s="92"/>
      <c r="O842" s="92"/>
      <c r="P842" s="92"/>
      <c r="Q842" s="92"/>
      <c r="R842" s="92"/>
      <c r="S842" s="92"/>
      <c r="T842" s="92"/>
      <c r="U842" s="92"/>
      <c r="V842" s="92"/>
      <c r="W842" s="92"/>
      <c r="X842" s="92"/>
      <c r="Y842" s="92"/>
      <c r="Z842" s="92"/>
    </row>
    <row r="843" spans="1:26" x14ac:dyDescent="0.15">
      <c r="A843" s="92"/>
      <c r="B843" s="92"/>
      <c r="C843" s="92"/>
      <c r="D843" s="92"/>
      <c r="E843" s="92"/>
      <c r="F843" s="92"/>
      <c r="G843" s="92"/>
      <c r="H843" s="92"/>
      <c r="I843" s="92"/>
      <c r="J843" s="92"/>
      <c r="K843" s="92"/>
      <c r="L843" s="92"/>
      <c r="M843" s="92"/>
      <c r="N843" s="92"/>
      <c r="O843" s="92"/>
      <c r="P843" s="92"/>
      <c r="Q843" s="92"/>
      <c r="R843" s="92"/>
      <c r="S843" s="92"/>
      <c r="T843" s="92"/>
      <c r="U843" s="92"/>
      <c r="V843" s="92"/>
      <c r="W843" s="92"/>
      <c r="X843" s="92"/>
      <c r="Y843" s="92"/>
      <c r="Z843" s="92"/>
    </row>
    <row r="844" spans="1:26" x14ac:dyDescent="0.15">
      <c r="A844" s="92"/>
      <c r="B844" s="92"/>
      <c r="C844" s="92"/>
      <c r="D844" s="92"/>
      <c r="E844" s="92"/>
      <c r="F844" s="92"/>
      <c r="G844" s="92"/>
      <c r="H844" s="92"/>
      <c r="I844" s="92"/>
      <c r="J844" s="92"/>
      <c r="K844" s="92"/>
      <c r="L844" s="92"/>
      <c r="M844" s="92"/>
      <c r="N844" s="92"/>
      <c r="O844" s="92"/>
      <c r="P844" s="92"/>
      <c r="Q844" s="92"/>
      <c r="R844" s="92"/>
      <c r="S844" s="92"/>
      <c r="T844" s="92"/>
      <c r="U844" s="92"/>
      <c r="V844" s="92"/>
      <c r="W844" s="92"/>
      <c r="X844" s="92"/>
      <c r="Y844" s="92"/>
      <c r="Z844" s="92"/>
    </row>
    <row r="845" spans="1:26" x14ac:dyDescent="0.15">
      <c r="A845" s="92"/>
      <c r="B845" s="92"/>
      <c r="C845" s="92"/>
      <c r="D845" s="92"/>
      <c r="E845" s="92"/>
      <c r="F845" s="92"/>
      <c r="G845" s="92"/>
      <c r="H845" s="92"/>
      <c r="I845" s="92"/>
      <c r="J845" s="92"/>
      <c r="K845" s="92"/>
      <c r="L845" s="92"/>
      <c r="M845" s="92"/>
      <c r="N845" s="92"/>
      <c r="O845" s="92"/>
      <c r="P845" s="92"/>
      <c r="Q845" s="92"/>
      <c r="R845" s="92"/>
      <c r="S845" s="92"/>
      <c r="T845" s="92"/>
      <c r="U845" s="92"/>
      <c r="V845" s="92"/>
      <c r="W845" s="92"/>
      <c r="X845" s="92"/>
      <c r="Y845" s="92"/>
      <c r="Z845" s="92"/>
    </row>
    <row r="846" spans="1:26" x14ac:dyDescent="0.15">
      <c r="A846" s="92"/>
      <c r="B846" s="92"/>
      <c r="C846" s="92"/>
      <c r="D846" s="92"/>
      <c r="E846" s="92"/>
      <c r="F846" s="92"/>
      <c r="G846" s="92"/>
      <c r="H846" s="92"/>
      <c r="I846" s="92"/>
      <c r="J846" s="92"/>
      <c r="K846" s="92"/>
      <c r="L846" s="92"/>
      <c r="M846" s="92"/>
      <c r="N846" s="92"/>
      <c r="O846" s="92"/>
      <c r="P846" s="92"/>
      <c r="Q846" s="92"/>
      <c r="R846" s="92"/>
      <c r="S846" s="92"/>
      <c r="T846" s="92"/>
      <c r="U846" s="92"/>
      <c r="V846" s="92"/>
      <c r="W846" s="92"/>
      <c r="X846" s="92"/>
      <c r="Y846" s="92"/>
      <c r="Z846" s="92"/>
    </row>
    <row r="847" spans="1:26" x14ac:dyDescent="0.15">
      <c r="A847" s="92"/>
      <c r="B847" s="92"/>
      <c r="C847" s="92"/>
      <c r="D847" s="92"/>
      <c r="E847" s="92"/>
      <c r="F847" s="92"/>
      <c r="G847" s="92"/>
      <c r="H847" s="92"/>
      <c r="I847" s="92"/>
      <c r="J847" s="92"/>
      <c r="K847" s="92"/>
      <c r="L847" s="92"/>
      <c r="M847" s="92"/>
      <c r="N847" s="92"/>
      <c r="O847" s="92"/>
      <c r="P847" s="92"/>
      <c r="Q847" s="92"/>
      <c r="R847" s="92"/>
      <c r="S847" s="92"/>
      <c r="T847" s="92"/>
      <c r="U847" s="92"/>
      <c r="V847" s="92"/>
      <c r="W847" s="92"/>
      <c r="X847" s="92"/>
      <c r="Y847" s="92"/>
      <c r="Z847" s="92"/>
    </row>
    <row r="848" spans="1:26" x14ac:dyDescent="0.15">
      <c r="A848" s="92"/>
      <c r="B848" s="92"/>
      <c r="C848" s="92"/>
      <c r="D848" s="92"/>
      <c r="E848" s="92"/>
      <c r="F848" s="92"/>
      <c r="G848" s="92"/>
      <c r="H848" s="92"/>
      <c r="I848" s="92"/>
      <c r="J848" s="92"/>
      <c r="K848" s="92"/>
      <c r="L848" s="92"/>
      <c r="M848" s="92"/>
      <c r="N848" s="92"/>
      <c r="O848" s="92"/>
      <c r="P848" s="92"/>
      <c r="Q848" s="92"/>
      <c r="R848" s="92"/>
      <c r="S848" s="92"/>
      <c r="T848" s="92"/>
      <c r="U848" s="92"/>
      <c r="V848" s="92"/>
      <c r="W848" s="92"/>
      <c r="X848" s="92"/>
      <c r="Y848" s="92"/>
      <c r="Z848" s="92"/>
    </row>
    <row r="849" spans="1:26" x14ac:dyDescent="0.15">
      <c r="A849" s="92"/>
      <c r="B849" s="92"/>
      <c r="C849" s="92"/>
      <c r="D849" s="92"/>
      <c r="E849" s="92"/>
      <c r="F849" s="92"/>
      <c r="G849" s="92"/>
      <c r="H849" s="92"/>
      <c r="I849" s="92"/>
      <c r="J849" s="92"/>
      <c r="K849" s="92"/>
      <c r="L849" s="92"/>
      <c r="M849" s="92"/>
      <c r="N849" s="92"/>
      <c r="O849" s="92"/>
      <c r="P849" s="92"/>
      <c r="Q849" s="92"/>
      <c r="R849" s="92"/>
      <c r="S849" s="92"/>
      <c r="T849" s="92"/>
      <c r="U849" s="92"/>
      <c r="V849" s="92"/>
      <c r="W849" s="92"/>
      <c r="X849" s="92"/>
      <c r="Y849" s="92"/>
      <c r="Z849" s="92"/>
    </row>
    <row r="850" spans="1:26" x14ac:dyDescent="0.15">
      <c r="A850" s="92"/>
      <c r="B850" s="92"/>
      <c r="C850" s="92"/>
      <c r="D850" s="92"/>
      <c r="E850" s="92"/>
      <c r="F850" s="92"/>
      <c r="G850" s="92"/>
      <c r="H850" s="92"/>
      <c r="I850" s="92"/>
      <c r="J850" s="92"/>
      <c r="K850" s="92"/>
      <c r="L850" s="92"/>
      <c r="M850" s="92"/>
      <c r="N850" s="92"/>
      <c r="O850" s="92"/>
      <c r="P850" s="92"/>
      <c r="Q850" s="92"/>
      <c r="R850" s="92"/>
      <c r="S850" s="92"/>
      <c r="T850" s="92"/>
      <c r="U850" s="92"/>
      <c r="V850" s="92"/>
      <c r="W850" s="92"/>
      <c r="X850" s="92"/>
      <c r="Y850" s="92"/>
      <c r="Z850" s="92"/>
    </row>
    <row r="851" spans="1:26" x14ac:dyDescent="0.15">
      <c r="A851" s="92"/>
      <c r="B851" s="92"/>
      <c r="C851" s="92"/>
      <c r="D851" s="92"/>
      <c r="E851" s="92"/>
      <c r="F851" s="92"/>
      <c r="G851" s="92"/>
      <c r="H851" s="92"/>
      <c r="I851" s="92"/>
      <c r="J851" s="92"/>
      <c r="K851" s="92"/>
      <c r="L851" s="92"/>
      <c r="M851" s="92"/>
      <c r="N851" s="92"/>
      <c r="O851" s="92"/>
      <c r="P851" s="92"/>
      <c r="Q851" s="92"/>
      <c r="R851" s="92"/>
      <c r="S851" s="92"/>
      <c r="T851" s="92"/>
      <c r="U851" s="92"/>
      <c r="V851" s="92"/>
      <c r="W851" s="92"/>
      <c r="X851" s="92"/>
      <c r="Y851" s="92"/>
      <c r="Z851" s="92"/>
    </row>
    <row r="852" spans="1:26" x14ac:dyDescent="0.15">
      <c r="A852" s="92"/>
      <c r="B852" s="92"/>
      <c r="C852" s="92"/>
      <c r="D852" s="92"/>
      <c r="E852" s="92"/>
      <c r="F852" s="92"/>
      <c r="G852" s="92"/>
      <c r="H852" s="92"/>
      <c r="I852" s="92"/>
      <c r="J852" s="92"/>
      <c r="K852" s="92"/>
      <c r="L852" s="92"/>
      <c r="M852" s="92"/>
      <c r="N852" s="92"/>
      <c r="O852" s="92"/>
      <c r="P852" s="92"/>
      <c r="Q852" s="92"/>
      <c r="R852" s="92"/>
      <c r="S852" s="92"/>
      <c r="T852" s="92"/>
      <c r="U852" s="92"/>
      <c r="V852" s="92"/>
      <c r="W852" s="92"/>
      <c r="X852" s="92"/>
      <c r="Y852" s="92"/>
      <c r="Z852" s="92"/>
    </row>
    <row r="853" spans="1:26" x14ac:dyDescent="0.15">
      <c r="A853" s="92"/>
      <c r="B853" s="92"/>
      <c r="C853" s="92"/>
      <c r="D853" s="92"/>
      <c r="E853" s="92"/>
      <c r="F853" s="92"/>
      <c r="G853" s="92"/>
      <c r="H853" s="92"/>
      <c r="I853" s="92"/>
      <c r="J853" s="92"/>
      <c r="K853" s="92"/>
      <c r="L853" s="92"/>
      <c r="M853" s="92"/>
      <c r="N853" s="92"/>
      <c r="O853" s="92"/>
      <c r="P853" s="92"/>
      <c r="Q853" s="92"/>
      <c r="R853" s="92"/>
      <c r="S853" s="92"/>
      <c r="T853" s="92"/>
      <c r="U853" s="92"/>
      <c r="V853" s="92"/>
      <c r="W853" s="92"/>
      <c r="X853" s="92"/>
      <c r="Y853" s="92"/>
      <c r="Z853" s="92"/>
    </row>
    <row r="854" spans="1:26" x14ac:dyDescent="0.15">
      <c r="A854" s="92"/>
      <c r="B854" s="92"/>
      <c r="C854" s="92"/>
      <c r="D854" s="92"/>
      <c r="E854" s="92"/>
      <c r="F854" s="92"/>
      <c r="G854" s="92"/>
      <c r="H854" s="92"/>
      <c r="I854" s="92"/>
      <c r="J854" s="92"/>
      <c r="K854" s="92"/>
      <c r="L854" s="92"/>
      <c r="M854" s="92"/>
      <c r="N854" s="92"/>
      <c r="O854" s="92"/>
      <c r="P854" s="92"/>
      <c r="Q854" s="92"/>
      <c r="R854" s="92"/>
      <c r="S854" s="92"/>
      <c r="T854" s="92"/>
      <c r="U854" s="92"/>
      <c r="V854" s="92"/>
      <c r="W854" s="92"/>
      <c r="X854" s="92"/>
      <c r="Y854" s="92"/>
      <c r="Z854" s="92"/>
    </row>
    <row r="855" spans="1:26" x14ac:dyDescent="0.15">
      <c r="A855" s="92"/>
      <c r="B855" s="92"/>
      <c r="C855" s="92"/>
      <c r="D855" s="92"/>
      <c r="E855" s="92"/>
      <c r="F855" s="92"/>
      <c r="G855" s="92"/>
      <c r="H855" s="92"/>
      <c r="I855" s="92"/>
      <c r="J855" s="92"/>
      <c r="K855" s="92"/>
      <c r="L855" s="92"/>
      <c r="M855" s="92"/>
      <c r="N855" s="92"/>
      <c r="O855" s="92"/>
      <c r="P855" s="92"/>
      <c r="Q855" s="92"/>
      <c r="R855" s="92"/>
      <c r="S855" s="92"/>
      <c r="T855" s="92"/>
      <c r="U855" s="92"/>
      <c r="V855" s="92"/>
      <c r="W855" s="92"/>
      <c r="X855" s="92"/>
      <c r="Y855" s="92"/>
      <c r="Z855" s="92"/>
    </row>
    <row r="856" spans="1:26" x14ac:dyDescent="0.15">
      <c r="A856" s="92"/>
      <c r="B856" s="92"/>
      <c r="C856" s="92"/>
      <c r="D856" s="92"/>
      <c r="E856" s="92"/>
      <c r="F856" s="92"/>
      <c r="G856" s="92"/>
      <c r="H856" s="92"/>
      <c r="I856" s="92"/>
      <c r="J856" s="92"/>
      <c r="K856" s="92"/>
      <c r="L856" s="92"/>
      <c r="M856" s="92"/>
      <c r="N856" s="92"/>
      <c r="O856" s="92"/>
      <c r="P856" s="92"/>
      <c r="Q856" s="92"/>
      <c r="R856" s="92"/>
      <c r="S856" s="92"/>
      <c r="T856" s="92"/>
      <c r="U856" s="92"/>
      <c r="V856" s="92"/>
      <c r="W856" s="92"/>
      <c r="X856" s="92"/>
      <c r="Y856" s="92"/>
      <c r="Z856" s="92"/>
    </row>
    <row r="857" spans="1:26" x14ac:dyDescent="0.15">
      <c r="A857" s="92"/>
      <c r="B857" s="92"/>
      <c r="C857" s="92"/>
      <c r="D857" s="92"/>
      <c r="E857" s="92"/>
      <c r="F857" s="92"/>
      <c r="G857" s="92"/>
      <c r="H857" s="92"/>
      <c r="I857" s="92"/>
      <c r="J857" s="92"/>
      <c r="K857" s="92"/>
      <c r="L857" s="92"/>
      <c r="M857" s="92"/>
      <c r="N857" s="92"/>
      <c r="O857" s="92"/>
      <c r="P857" s="92"/>
      <c r="Q857" s="92"/>
      <c r="R857" s="92"/>
      <c r="S857" s="92"/>
      <c r="T857" s="92"/>
      <c r="U857" s="92"/>
      <c r="V857" s="92"/>
      <c r="W857" s="92"/>
      <c r="X857" s="92"/>
      <c r="Y857" s="92"/>
      <c r="Z857" s="92"/>
    </row>
    <row r="858" spans="1:26" x14ac:dyDescent="0.15">
      <c r="A858" s="92"/>
      <c r="B858" s="92"/>
      <c r="C858" s="92"/>
      <c r="D858" s="92"/>
      <c r="E858" s="92"/>
      <c r="F858" s="92"/>
      <c r="G858" s="92"/>
      <c r="H858" s="92"/>
      <c r="I858" s="92"/>
      <c r="J858" s="92"/>
      <c r="K858" s="92"/>
      <c r="L858" s="92"/>
      <c r="M858" s="92"/>
      <c r="N858" s="92"/>
      <c r="O858" s="92"/>
      <c r="P858" s="92"/>
      <c r="Q858" s="92"/>
      <c r="R858" s="92"/>
      <c r="S858" s="92"/>
      <c r="T858" s="92"/>
      <c r="U858" s="92"/>
      <c r="V858" s="92"/>
      <c r="W858" s="92"/>
      <c r="X858" s="92"/>
      <c r="Y858" s="92"/>
      <c r="Z858" s="92"/>
    </row>
    <row r="859" spans="1:26" x14ac:dyDescent="0.15">
      <c r="A859" s="92"/>
      <c r="B859" s="92"/>
      <c r="C859" s="92"/>
      <c r="D859" s="92"/>
      <c r="E859" s="92"/>
      <c r="F859" s="92"/>
      <c r="G859" s="92"/>
      <c r="H859" s="92"/>
      <c r="I859" s="92"/>
      <c r="J859" s="92"/>
      <c r="K859" s="92"/>
      <c r="L859" s="92"/>
      <c r="M859" s="92"/>
      <c r="N859" s="92"/>
      <c r="O859" s="92"/>
      <c r="P859" s="92"/>
      <c r="Q859" s="92"/>
      <c r="R859" s="92"/>
      <c r="S859" s="92"/>
      <c r="T859" s="92"/>
      <c r="U859" s="92"/>
      <c r="V859" s="92"/>
      <c r="W859" s="92"/>
      <c r="X859" s="92"/>
      <c r="Y859" s="92"/>
      <c r="Z859" s="92"/>
    </row>
    <row r="860" spans="1:26" x14ac:dyDescent="0.15">
      <c r="A860" s="92"/>
      <c r="B860" s="92"/>
      <c r="C860" s="92"/>
      <c r="D860" s="92"/>
      <c r="E860" s="92"/>
      <c r="F860" s="92"/>
      <c r="G860" s="92"/>
      <c r="H860" s="92"/>
      <c r="I860" s="92"/>
      <c r="J860" s="92"/>
      <c r="K860" s="92"/>
      <c r="L860" s="92"/>
      <c r="M860" s="92"/>
      <c r="N860" s="92"/>
      <c r="O860" s="92"/>
      <c r="P860" s="92"/>
      <c r="Q860" s="92"/>
      <c r="R860" s="92"/>
      <c r="S860" s="92"/>
      <c r="T860" s="92"/>
      <c r="U860" s="92"/>
      <c r="V860" s="92"/>
      <c r="W860" s="92"/>
      <c r="X860" s="92"/>
      <c r="Y860" s="92"/>
      <c r="Z860" s="92"/>
    </row>
    <row r="861" spans="1:26" x14ac:dyDescent="0.15">
      <c r="A861" s="92"/>
      <c r="B861" s="92"/>
      <c r="C861" s="92"/>
      <c r="D861" s="92"/>
      <c r="E861" s="92"/>
      <c r="F861" s="92"/>
      <c r="G861" s="92"/>
      <c r="H861" s="92"/>
      <c r="I861" s="92"/>
      <c r="J861" s="92"/>
      <c r="K861" s="92"/>
      <c r="L861" s="92"/>
      <c r="M861" s="92"/>
      <c r="N861" s="92"/>
      <c r="O861" s="92"/>
      <c r="P861" s="92"/>
      <c r="Q861" s="92"/>
      <c r="R861" s="92"/>
      <c r="S861" s="92"/>
      <c r="T861" s="92"/>
      <c r="U861" s="92"/>
      <c r="V861" s="92"/>
      <c r="W861" s="92"/>
      <c r="X861" s="92"/>
      <c r="Y861" s="92"/>
      <c r="Z861" s="92"/>
    </row>
    <row r="862" spans="1:26" x14ac:dyDescent="0.15">
      <c r="A862" s="92"/>
      <c r="B862" s="92"/>
      <c r="C862" s="92"/>
      <c r="D862" s="92"/>
      <c r="E862" s="92"/>
      <c r="F862" s="92"/>
      <c r="G862" s="92"/>
      <c r="H862" s="92"/>
      <c r="I862" s="92"/>
      <c r="J862" s="92"/>
      <c r="K862" s="92"/>
      <c r="L862" s="92"/>
      <c r="M862" s="92"/>
      <c r="N862" s="92"/>
      <c r="O862" s="92"/>
      <c r="P862" s="92"/>
      <c r="Q862" s="92"/>
      <c r="R862" s="92"/>
      <c r="S862" s="92"/>
      <c r="T862" s="92"/>
      <c r="U862" s="92"/>
      <c r="V862" s="92"/>
      <c r="W862" s="92"/>
      <c r="X862" s="92"/>
      <c r="Y862" s="92"/>
      <c r="Z862" s="92"/>
    </row>
    <row r="863" spans="1:26" x14ac:dyDescent="0.15">
      <c r="A863" s="92"/>
      <c r="B863" s="92"/>
      <c r="C863" s="92"/>
      <c r="D863" s="92"/>
      <c r="E863" s="92"/>
      <c r="F863" s="92"/>
      <c r="G863" s="92"/>
      <c r="H863" s="92"/>
      <c r="I863" s="92"/>
      <c r="J863" s="92"/>
      <c r="K863" s="92"/>
      <c r="L863" s="92"/>
      <c r="M863" s="92"/>
      <c r="N863" s="92"/>
      <c r="O863" s="92"/>
      <c r="P863" s="92"/>
      <c r="Q863" s="92"/>
      <c r="R863" s="92"/>
      <c r="S863" s="92"/>
      <c r="T863" s="92"/>
      <c r="U863" s="92"/>
      <c r="V863" s="92"/>
      <c r="W863" s="92"/>
      <c r="X863" s="92"/>
      <c r="Y863" s="92"/>
      <c r="Z863" s="92"/>
    </row>
    <row r="864" spans="1:26" x14ac:dyDescent="0.15">
      <c r="A864" s="92"/>
      <c r="B864" s="92"/>
      <c r="C864" s="92"/>
      <c r="D864" s="92"/>
      <c r="E864" s="92"/>
      <c r="F864" s="92"/>
      <c r="G864" s="92"/>
      <c r="H864" s="92"/>
      <c r="I864" s="92"/>
      <c r="J864" s="92"/>
      <c r="K864" s="92"/>
      <c r="L864" s="92"/>
      <c r="M864" s="92"/>
      <c r="N864" s="92"/>
      <c r="O864" s="92"/>
      <c r="P864" s="92"/>
      <c r="Q864" s="92"/>
      <c r="R864" s="92"/>
      <c r="S864" s="92"/>
      <c r="T864" s="92"/>
      <c r="U864" s="92"/>
      <c r="V864" s="92"/>
      <c r="W864" s="92"/>
      <c r="X864" s="92"/>
      <c r="Y864" s="92"/>
      <c r="Z864" s="92"/>
    </row>
    <row r="865" spans="1:26" x14ac:dyDescent="0.15">
      <c r="A865" s="92"/>
      <c r="B865" s="92"/>
      <c r="C865" s="92"/>
      <c r="D865" s="92"/>
      <c r="E865" s="92"/>
      <c r="F865" s="92"/>
      <c r="G865" s="92"/>
      <c r="H865" s="92"/>
      <c r="I865" s="92"/>
      <c r="J865" s="92"/>
      <c r="K865" s="92"/>
      <c r="L865" s="92"/>
      <c r="M865" s="92"/>
      <c r="N865" s="92"/>
      <c r="O865" s="92"/>
      <c r="P865" s="92"/>
      <c r="Q865" s="92"/>
      <c r="R865" s="92"/>
      <c r="S865" s="92"/>
      <c r="T865" s="92"/>
      <c r="U865" s="92"/>
      <c r="V865" s="92"/>
      <c r="W865" s="92"/>
      <c r="X865" s="92"/>
      <c r="Y865" s="92"/>
      <c r="Z865" s="92"/>
    </row>
    <row r="866" spans="1:26" x14ac:dyDescent="0.15">
      <c r="A866" s="92"/>
      <c r="B866" s="92"/>
      <c r="C866" s="92"/>
      <c r="D866" s="92"/>
      <c r="E866" s="92"/>
      <c r="F866" s="92"/>
      <c r="G866" s="92"/>
      <c r="H866" s="92"/>
      <c r="I866" s="92"/>
      <c r="J866" s="92"/>
      <c r="K866" s="92"/>
      <c r="L866" s="92"/>
      <c r="M866" s="92"/>
      <c r="N866" s="92"/>
      <c r="O866" s="92"/>
      <c r="P866" s="92"/>
      <c r="Q866" s="92"/>
      <c r="R866" s="92"/>
      <c r="S866" s="92"/>
      <c r="T866" s="92"/>
      <c r="U866" s="92"/>
      <c r="V866" s="92"/>
      <c r="W866" s="92"/>
      <c r="X866" s="92"/>
      <c r="Y866" s="92"/>
      <c r="Z866" s="92"/>
    </row>
    <row r="867" spans="1:26" x14ac:dyDescent="0.15">
      <c r="A867" s="92"/>
      <c r="B867" s="92"/>
      <c r="C867" s="92"/>
      <c r="D867" s="92"/>
      <c r="E867" s="92"/>
      <c r="F867" s="92"/>
      <c r="G867" s="92"/>
      <c r="H867" s="92"/>
      <c r="I867" s="92"/>
      <c r="J867" s="92"/>
      <c r="K867" s="92"/>
      <c r="L867" s="92"/>
      <c r="M867" s="92"/>
      <c r="N867" s="92"/>
      <c r="O867" s="92"/>
      <c r="P867" s="92"/>
      <c r="Q867" s="92"/>
      <c r="R867" s="92"/>
      <c r="S867" s="92"/>
      <c r="T867" s="92"/>
      <c r="U867" s="92"/>
      <c r="V867" s="92"/>
      <c r="W867" s="92"/>
      <c r="X867" s="92"/>
      <c r="Y867" s="92"/>
      <c r="Z867" s="92"/>
    </row>
    <row r="868" spans="1:26" x14ac:dyDescent="0.15">
      <c r="A868" s="92"/>
      <c r="B868" s="92"/>
      <c r="C868" s="92"/>
      <c r="D868" s="92"/>
      <c r="E868" s="92"/>
      <c r="F868" s="92"/>
      <c r="G868" s="92"/>
      <c r="H868" s="92"/>
      <c r="I868" s="92"/>
      <c r="J868" s="92"/>
      <c r="K868" s="92"/>
      <c r="L868" s="92"/>
      <c r="M868" s="92"/>
      <c r="N868" s="92"/>
      <c r="O868" s="92"/>
      <c r="P868" s="92"/>
      <c r="Q868" s="92"/>
      <c r="R868" s="92"/>
      <c r="S868" s="92"/>
      <c r="T868" s="92"/>
      <c r="U868" s="92"/>
      <c r="V868" s="92"/>
      <c r="W868" s="92"/>
      <c r="X868" s="92"/>
      <c r="Y868" s="92"/>
      <c r="Z868" s="92"/>
    </row>
    <row r="869" spans="1:26" x14ac:dyDescent="0.15">
      <c r="A869" s="92"/>
      <c r="B869" s="92"/>
      <c r="C869" s="92"/>
      <c r="D869" s="92"/>
      <c r="E869" s="92"/>
      <c r="F869" s="92"/>
      <c r="G869" s="92"/>
      <c r="H869" s="92"/>
      <c r="I869" s="92"/>
      <c r="J869" s="92"/>
      <c r="K869" s="92"/>
      <c r="L869" s="92"/>
      <c r="M869" s="92"/>
      <c r="N869" s="92"/>
      <c r="O869" s="92"/>
      <c r="P869" s="92"/>
      <c r="Q869" s="92"/>
      <c r="R869" s="92"/>
      <c r="S869" s="92"/>
      <c r="T869" s="92"/>
      <c r="U869" s="92"/>
      <c r="V869" s="92"/>
      <c r="W869" s="92"/>
      <c r="X869" s="92"/>
      <c r="Y869" s="92"/>
      <c r="Z869" s="92"/>
    </row>
    <row r="870" spans="1:26" x14ac:dyDescent="0.15">
      <c r="A870" s="92"/>
      <c r="B870" s="92"/>
      <c r="C870" s="92"/>
      <c r="D870" s="92"/>
      <c r="E870" s="92"/>
      <c r="F870" s="92"/>
      <c r="G870" s="92"/>
      <c r="H870" s="92"/>
      <c r="I870" s="92"/>
      <c r="J870" s="92"/>
      <c r="K870" s="92"/>
      <c r="L870" s="92"/>
      <c r="M870" s="92"/>
      <c r="N870" s="92"/>
      <c r="O870" s="92"/>
      <c r="P870" s="92"/>
      <c r="Q870" s="92"/>
      <c r="R870" s="92"/>
      <c r="S870" s="92"/>
      <c r="T870" s="92"/>
      <c r="U870" s="92"/>
      <c r="V870" s="92"/>
      <c r="W870" s="92"/>
      <c r="X870" s="92"/>
      <c r="Y870" s="92"/>
      <c r="Z870" s="92"/>
    </row>
    <row r="871" spans="1:26" x14ac:dyDescent="0.15">
      <c r="A871" s="92"/>
      <c r="B871" s="92"/>
      <c r="C871" s="92"/>
      <c r="D871" s="92"/>
      <c r="E871" s="92"/>
      <c r="F871" s="92"/>
      <c r="G871" s="92"/>
      <c r="H871" s="92"/>
      <c r="I871" s="92"/>
      <c r="J871" s="92"/>
      <c r="K871" s="92"/>
      <c r="L871" s="92"/>
      <c r="M871" s="92"/>
      <c r="N871" s="92"/>
      <c r="O871" s="92"/>
      <c r="P871" s="92"/>
      <c r="Q871" s="92"/>
      <c r="R871" s="92"/>
      <c r="S871" s="92"/>
      <c r="T871" s="92"/>
      <c r="U871" s="92"/>
      <c r="V871" s="92"/>
      <c r="W871" s="92"/>
      <c r="X871" s="92"/>
      <c r="Y871" s="92"/>
      <c r="Z871" s="92"/>
    </row>
    <row r="872" spans="1:26" x14ac:dyDescent="0.15">
      <c r="A872" s="92"/>
      <c r="B872" s="92"/>
      <c r="C872" s="92"/>
      <c r="D872" s="92"/>
      <c r="E872" s="92"/>
      <c r="F872" s="92"/>
      <c r="G872" s="92"/>
      <c r="H872" s="92"/>
      <c r="I872" s="92"/>
      <c r="J872" s="92"/>
      <c r="K872" s="92"/>
      <c r="L872" s="92"/>
      <c r="M872" s="92"/>
      <c r="N872" s="92"/>
      <c r="O872" s="92"/>
      <c r="P872" s="92"/>
      <c r="Q872" s="92"/>
      <c r="R872" s="92"/>
      <c r="S872" s="92"/>
      <c r="T872" s="92"/>
      <c r="U872" s="92"/>
      <c r="V872" s="92"/>
      <c r="W872" s="92"/>
      <c r="X872" s="92"/>
      <c r="Y872" s="92"/>
      <c r="Z872" s="92"/>
    </row>
    <row r="873" spans="1:26" x14ac:dyDescent="0.15">
      <c r="A873" s="92"/>
      <c r="B873" s="92"/>
      <c r="C873" s="92"/>
      <c r="D873" s="92"/>
      <c r="E873" s="92"/>
      <c r="F873" s="92"/>
      <c r="G873" s="92"/>
      <c r="H873" s="92"/>
      <c r="I873" s="92"/>
      <c r="J873" s="92"/>
      <c r="K873" s="92"/>
      <c r="L873" s="92"/>
      <c r="M873" s="92"/>
      <c r="N873" s="92"/>
      <c r="O873" s="92"/>
      <c r="P873" s="92"/>
      <c r="Q873" s="92"/>
      <c r="R873" s="92"/>
      <c r="S873" s="92"/>
      <c r="T873" s="92"/>
      <c r="U873" s="92"/>
      <c r="V873" s="92"/>
      <c r="W873" s="92"/>
      <c r="X873" s="92"/>
      <c r="Y873" s="92"/>
      <c r="Z873" s="92"/>
    </row>
    <row r="874" spans="1:26" x14ac:dyDescent="0.15">
      <c r="A874" s="92"/>
      <c r="B874" s="92"/>
      <c r="C874" s="92"/>
      <c r="D874" s="92"/>
      <c r="E874" s="92"/>
      <c r="F874" s="92"/>
      <c r="G874" s="92"/>
      <c r="H874" s="92"/>
      <c r="I874" s="92"/>
      <c r="J874" s="92"/>
      <c r="K874" s="92"/>
      <c r="L874" s="92"/>
      <c r="M874" s="92"/>
      <c r="N874" s="92"/>
      <c r="O874" s="92"/>
      <c r="P874" s="92"/>
      <c r="Q874" s="92"/>
      <c r="R874" s="92"/>
      <c r="S874" s="92"/>
      <c r="T874" s="92"/>
      <c r="U874" s="92"/>
      <c r="V874" s="92"/>
      <c r="W874" s="92"/>
      <c r="X874" s="92"/>
      <c r="Y874" s="92"/>
      <c r="Z874" s="92"/>
    </row>
    <row r="875" spans="1:26" x14ac:dyDescent="0.15">
      <c r="A875" s="92"/>
      <c r="B875" s="92"/>
      <c r="C875" s="92"/>
      <c r="D875" s="92"/>
      <c r="E875" s="92"/>
      <c r="F875" s="92"/>
      <c r="G875" s="92"/>
      <c r="H875" s="92"/>
      <c r="I875" s="92"/>
      <c r="J875" s="92"/>
      <c r="K875" s="92"/>
      <c r="L875" s="92"/>
      <c r="M875" s="92"/>
      <c r="N875" s="92"/>
      <c r="O875" s="92"/>
      <c r="P875" s="92"/>
      <c r="Q875" s="92"/>
      <c r="R875" s="92"/>
      <c r="S875" s="92"/>
      <c r="T875" s="92"/>
      <c r="U875" s="92"/>
      <c r="V875" s="92"/>
      <c r="W875" s="92"/>
      <c r="X875" s="92"/>
      <c r="Y875" s="92"/>
      <c r="Z875" s="92"/>
    </row>
    <row r="876" spans="1:26" x14ac:dyDescent="0.15">
      <c r="A876" s="92"/>
      <c r="B876" s="92"/>
      <c r="C876" s="92"/>
      <c r="D876" s="92"/>
      <c r="E876" s="92"/>
      <c r="F876" s="92"/>
      <c r="G876" s="92"/>
      <c r="H876" s="92"/>
      <c r="I876" s="92"/>
      <c r="J876" s="92"/>
      <c r="K876" s="92"/>
      <c r="L876" s="92"/>
      <c r="M876" s="92"/>
      <c r="N876" s="92"/>
      <c r="O876" s="92"/>
      <c r="P876" s="92"/>
      <c r="Q876" s="92"/>
      <c r="R876" s="92"/>
      <c r="S876" s="92"/>
      <c r="T876" s="92"/>
      <c r="U876" s="92"/>
      <c r="V876" s="92"/>
      <c r="W876" s="92"/>
      <c r="X876" s="92"/>
      <c r="Y876" s="92"/>
      <c r="Z876" s="92"/>
    </row>
    <row r="877" spans="1:26" x14ac:dyDescent="0.15">
      <c r="A877" s="92"/>
      <c r="B877" s="92"/>
      <c r="C877" s="92"/>
      <c r="D877" s="92"/>
      <c r="E877" s="92"/>
      <c r="F877" s="92"/>
      <c r="G877" s="92"/>
      <c r="H877" s="92"/>
      <c r="I877" s="92"/>
      <c r="J877" s="92"/>
      <c r="K877" s="92"/>
      <c r="L877" s="92"/>
      <c r="M877" s="92"/>
      <c r="N877" s="92"/>
      <c r="O877" s="92"/>
      <c r="P877" s="92"/>
      <c r="Q877" s="92"/>
      <c r="R877" s="92"/>
      <c r="S877" s="92"/>
      <c r="T877" s="92"/>
      <c r="U877" s="92"/>
      <c r="V877" s="92"/>
      <c r="W877" s="92"/>
      <c r="X877" s="92"/>
      <c r="Y877" s="92"/>
      <c r="Z877" s="92"/>
    </row>
    <row r="878" spans="1:26" x14ac:dyDescent="0.15">
      <c r="A878" s="92"/>
      <c r="B878" s="92"/>
      <c r="C878" s="92"/>
      <c r="D878" s="92"/>
      <c r="E878" s="92"/>
      <c r="F878" s="92"/>
      <c r="G878" s="92"/>
      <c r="H878" s="92"/>
      <c r="I878" s="92"/>
      <c r="J878" s="92"/>
      <c r="K878" s="92"/>
      <c r="L878" s="92"/>
      <c r="M878" s="92"/>
      <c r="N878" s="92"/>
      <c r="O878" s="92"/>
      <c r="P878" s="92"/>
      <c r="Q878" s="92"/>
      <c r="R878" s="92"/>
      <c r="S878" s="92"/>
      <c r="T878" s="92"/>
      <c r="U878" s="92"/>
      <c r="V878" s="92"/>
      <c r="W878" s="92"/>
      <c r="X878" s="92"/>
      <c r="Y878" s="92"/>
      <c r="Z878" s="92"/>
    </row>
    <row r="879" spans="1:26" x14ac:dyDescent="0.15">
      <c r="A879" s="92"/>
      <c r="B879" s="92"/>
      <c r="C879" s="92"/>
      <c r="D879" s="92"/>
      <c r="E879" s="92"/>
      <c r="F879" s="92"/>
      <c r="G879" s="92"/>
      <c r="H879" s="92"/>
      <c r="I879" s="92"/>
      <c r="J879" s="92"/>
      <c r="K879" s="92"/>
      <c r="L879" s="92"/>
      <c r="M879" s="92"/>
      <c r="N879" s="92"/>
      <c r="O879" s="92"/>
      <c r="P879" s="92"/>
      <c r="Q879" s="92"/>
      <c r="R879" s="92"/>
      <c r="S879" s="92"/>
      <c r="T879" s="92"/>
      <c r="U879" s="92"/>
      <c r="V879" s="92"/>
      <c r="W879" s="92"/>
      <c r="X879" s="92"/>
      <c r="Y879" s="92"/>
      <c r="Z879" s="92"/>
    </row>
    <row r="880" spans="1:26" x14ac:dyDescent="0.15">
      <c r="A880" s="92"/>
      <c r="B880" s="92"/>
      <c r="C880" s="92"/>
      <c r="D880" s="92"/>
      <c r="E880" s="92"/>
      <c r="F880" s="92"/>
      <c r="G880" s="92"/>
      <c r="H880" s="92"/>
      <c r="I880" s="92"/>
      <c r="J880" s="92"/>
      <c r="K880" s="92"/>
      <c r="L880" s="92"/>
      <c r="M880" s="92"/>
      <c r="N880" s="92"/>
      <c r="O880" s="92"/>
      <c r="P880" s="92"/>
      <c r="Q880" s="92"/>
      <c r="R880" s="92"/>
      <c r="S880" s="92"/>
      <c r="T880" s="92"/>
      <c r="U880" s="92"/>
      <c r="V880" s="92"/>
      <c r="W880" s="92"/>
      <c r="X880" s="92"/>
      <c r="Y880" s="92"/>
      <c r="Z880" s="92"/>
    </row>
    <row r="881" spans="1:26" x14ac:dyDescent="0.15">
      <c r="A881" s="92"/>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row>
    <row r="882" spans="1:26" x14ac:dyDescent="0.15">
      <c r="A882" s="92"/>
      <c r="B882" s="92"/>
      <c r="C882" s="92"/>
      <c r="D882" s="92"/>
      <c r="E882" s="92"/>
      <c r="F882" s="92"/>
      <c r="G882" s="92"/>
      <c r="H882" s="92"/>
      <c r="I882" s="92"/>
      <c r="J882" s="92"/>
      <c r="K882" s="92"/>
      <c r="L882" s="92"/>
      <c r="M882" s="92"/>
      <c r="N882" s="92"/>
      <c r="O882" s="92"/>
      <c r="P882" s="92"/>
      <c r="Q882" s="92"/>
      <c r="R882" s="92"/>
      <c r="S882" s="92"/>
      <c r="T882" s="92"/>
      <c r="U882" s="92"/>
      <c r="V882" s="92"/>
      <c r="W882" s="92"/>
      <c r="X882" s="92"/>
      <c r="Y882" s="92"/>
      <c r="Z882" s="92"/>
    </row>
    <row r="883" spans="1:26" x14ac:dyDescent="0.15">
      <c r="A883" s="92"/>
      <c r="B883" s="92"/>
      <c r="C883" s="92"/>
      <c r="D883" s="92"/>
      <c r="E883" s="92"/>
      <c r="F883" s="92"/>
      <c r="G883" s="92"/>
      <c r="H883" s="92"/>
      <c r="I883" s="92"/>
      <c r="J883" s="92"/>
      <c r="K883" s="92"/>
      <c r="L883" s="92"/>
      <c r="M883" s="92"/>
      <c r="N883" s="92"/>
      <c r="O883" s="92"/>
      <c r="P883" s="92"/>
      <c r="Q883" s="92"/>
      <c r="R883" s="92"/>
      <c r="S883" s="92"/>
      <c r="T883" s="92"/>
      <c r="U883" s="92"/>
      <c r="V883" s="92"/>
      <c r="W883" s="92"/>
      <c r="X883" s="92"/>
      <c r="Y883" s="92"/>
      <c r="Z883" s="92"/>
    </row>
    <row r="884" spans="1:26" x14ac:dyDescent="0.15">
      <c r="A884" s="92"/>
      <c r="B884" s="92"/>
      <c r="C884" s="92"/>
      <c r="D884" s="92"/>
      <c r="E884" s="92"/>
      <c r="F884" s="92"/>
      <c r="G884" s="92"/>
      <c r="H884" s="92"/>
      <c r="I884" s="92"/>
      <c r="J884" s="92"/>
      <c r="K884" s="92"/>
      <c r="L884" s="92"/>
      <c r="M884" s="92"/>
      <c r="N884" s="92"/>
      <c r="O884" s="92"/>
      <c r="P884" s="92"/>
      <c r="Q884" s="92"/>
      <c r="R884" s="92"/>
      <c r="S884" s="92"/>
      <c r="T884" s="92"/>
      <c r="U884" s="92"/>
      <c r="V884" s="92"/>
      <c r="W884" s="92"/>
      <c r="X884" s="92"/>
      <c r="Y884" s="92"/>
      <c r="Z884" s="92"/>
    </row>
    <row r="885" spans="1:26" x14ac:dyDescent="0.15">
      <c r="A885" s="92"/>
      <c r="B885" s="92"/>
      <c r="C885" s="92"/>
      <c r="D885" s="92"/>
      <c r="E885" s="92"/>
      <c r="F885" s="92"/>
      <c r="G885" s="92"/>
      <c r="H885" s="92"/>
      <c r="I885" s="92"/>
      <c r="J885" s="92"/>
      <c r="K885" s="92"/>
      <c r="L885" s="92"/>
      <c r="M885" s="92"/>
      <c r="N885" s="92"/>
      <c r="O885" s="92"/>
      <c r="P885" s="92"/>
      <c r="Q885" s="92"/>
      <c r="R885" s="92"/>
      <c r="S885" s="92"/>
      <c r="T885" s="92"/>
      <c r="U885" s="92"/>
      <c r="V885" s="92"/>
      <c r="W885" s="92"/>
      <c r="X885" s="92"/>
      <c r="Y885" s="92"/>
      <c r="Z885" s="92"/>
    </row>
    <row r="886" spans="1:26" x14ac:dyDescent="0.15">
      <c r="A886" s="92"/>
      <c r="B886" s="92"/>
      <c r="C886" s="92"/>
      <c r="D886" s="92"/>
      <c r="E886" s="92"/>
      <c r="F886" s="92"/>
      <c r="G886" s="92"/>
      <c r="H886" s="92"/>
      <c r="I886" s="92"/>
      <c r="J886" s="92"/>
      <c r="K886" s="92"/>
      <c r="L886" s="92"/>
      <c r="M886" s="92"/>
      <c r="N886" s="92"/>
      <c r="O886" s="92"/>
      <c r="P886" s="92"/>
      <c r="Q886" s="92"/>
      <c r="R886" s="92"/>
      <c r="S886" s="92"/>
      <c r="T886" s="92"/>
      <c r="U886" s="92"/>
      <c r="V886" s="92"/>
      <c r="W886" s="92"/>
      <c r="X886" s="92"/>
      <c r="Y886" s="92"/>
      <c r="Z886" s="92"/>
    </row>
    <row r="887" spans="1:26" x14ac:dyDescent="0.15">
      <c r="A887" s="92"/>
      <c r="B887" s="92"/>
      <c r="C887" s="92"/>
      <c r="D887" s="92"/>
      <c r="E887" s="92"/>
      <c r="F887" s="92"/>
      <c r="G887" s="92"/>
      <c r="H887" s="92"/>
      <c r="I887" s="92"/>
      <c r="J887" s="92"/>
      <c r="K887" s="92"/>
      <c r="L887" s="92"/>
      <c r="M887" s="92"/>
      <c r="N887" s="92"/>
      <c r="O887" s="92"/>
      <c r="P887" s="92"/>
      <c r="Q887" s="92"/>
      <c r="R887" s="92"/>
      <c r="S887" s="92"/>
      <c r="T887" s="92"/>
      <c r="U887" s="92"/>
      <c r="V887" s="92"/>
      <c r="W887" s="92"/>
      <c r="X887" s="92"/>
      <c r="Y887" s="92"/>
      <c r="Z887" s="92"/>
    </row>
    <row r="888" spans="1:26" x14ac:dyDescent="0.15">
      <c r="A888" s="92"/>
      <c r="B888" s="92"/>
      <c r="C888" s="92"/>
      <c r="D888" s="92"/>
      <c r="E888" s="92"/>
      <c r="F888" s="92"/>
      <c r="G888" s="92"/>
      <c r="H888" s="92"/>
      <c r="I888" s="92"/>
      <c r="J888" s="92"/>
      <c r="K888" s="92"/>
      <c r="L888" s="92"/>
      <c r="M888" s="92"/>
      <c r="N888" s="92"/>
      <c r="O888" s="92"/>
      <c r="P888" s="92"/>
      <c r="Q888" s="92"/>
      <c r="R888" s="92"/>
      <c r="S888" s="92"/>
      <c r="T888" s="92"/>
      <c r="U888" s="92"/>
      <c r="V888" s="92"/>
      <c r="W888" s="92"/>
      <c r="X888" s="92"/>
      <c r="Y888" s="92"/>
      <c r="Z888" s="92"/>
    </row>
    <row r="889" spans="1:26" x14ac:dyDescent="0.15">
      <c r="A889" s="92"/>
      <c r="B889" s="92"/>
      <c r="C889" s="92"/>
      <c r="D889" s="92"/>
      <c r="E889" s="92"/>
      <c r="F889" s="92"/>
      <c r="G889" s="92"/>
      <c r="H889" s="92"/>
      <c r="I889" s="92"/>
      <c r="J889" s="92"/>
      <c r="K889" s="92"/>
      <c r="L889" s="92"/>
      <c r="M889" s="92"/>
      <c r="N889" s="92"/>
      <c r="O889" s="92"/>
      <c r="P889" s="92"/>
      <c r="Q889" s="92"/>
      <c r="R889" s="92"/>
      <c r="S889" s="92"/>
      <c r="T889" s="92"/>
      <c r="U889" s="92"/>
      <c r="V889" s="92"/>
      <c r="W889" s="92"/>
      <c r="X889" s="92"/>
      <c r="Y889" s="92"/>
      <c r="Z889" s="92"/>
    </row>
    <row r="890" spans="1:26" x14ac:dyDescent="0.15">
      <c r="A890" s="92"/>
      <c r="B890" s="92"/>
      <c r="C890" s="92"/>
      <c r="D890" s="92"/>
      <c r="E890" s="92"/>
      <c r="F890" s="92"/>
      <c r="G890" s="92"/>
      <c r="H890" s="92"/>
      <c r="I890" s="92"/>
      <c r="J890" s="92"/>
      <c r="K890" s="92"/>
      <c r="L890" s="92"/>
      <c r="M890" s="92"/>
      <c r="N890" s="92"/>
      <c r="O890" s="92"/>
      <c r="P890" s="92"/>
      <c r="Q890" s="92"/>
      <c r="R890" s="92"/>
      <c r="S890" s="92"/>
      <c r="T890" s="92"/>
      <c r="U890" s="92"/>
      <c r="V890" s="92"/>
      <c r="W890" s="92"/>
      <c r="X890" s="92"/>
      <c r="Y890" s="92"/>
      <c r="Z890" s="92"/>
    </row>
    <row r="891" spans="1:26" x14ac:dyDescent="0.15">
      <c r="A891" s="92"/>
      <c r="B891" s="92"/>
      <c r="C891" s="92"/>
      <c r="D891" s="92"/>
      <c r="E891" s="92"/>
      <c r="F891" s="92"/>
      <c r="G891" s="92"/>
      <c r="H891" s="92"/>
      <c r="I891" s="92"/>
      <c r="J891" s="92"/>
      <c r="K891" s="92"/>
      <c r="L891" s="92"/>
      <c r="M891" s="92"/>
      <c r="N891" s="92"/>
      <c r="O891" s="92"/>
      <c r="P891" s="92"/>
      <c r="Q891" s="92"/>
      <c r="R891" s="92"/>
      <c r="S891" s="92"/>
      <c r="T891" s="92"/>
      <c r="U891" s="92"/>
      <c r="V891" s="92"/>
      <c r="W891" s="92"/>
      <c r="X891" s="92"/>
      <c r="Y891" s="92"/>
      <c r="Z891" s="92"/>
    </row>
    <row r="892" spans="1:26" x14ac:dyDescent="0.15">
      <c r="A892" s="92"/>
      <c r="B892" s="92"/>
      <c r="C892" s="92"/>
      <c r="D892" s="92"/>
      <c r="E892" s="92"/>
      <c r="F892" s="92"/>
      <c r="G892" s="92"/>
      <c r="H892" s="92"/>
      <c r="I892" s="92"/>
      <c r="J892" s="92"/>
      <c r="K892" s="92"/>
      <c r="L892" s="92"/>
      <c r="M892" s="92"/>
      <c r="N892" s="92"/>
      <c r="O892" s="92"/>
      <c r="P892" s="92"/>
      <c r="Q892" s="92"/>
      <c r="R892" s="92"/>
      <c r="S892" s="92"/>
      <c r="T892" s="92"/>
      <c r="U892" s="92"/>
      <c r="V892" s="92"/>
      <c r="W892" s="92"/>
      <c r="X892" s="92"/>
      <c r="Y892" s="92"/>
      <c r="Z892" s="92"/>
    </row>
    <row r="893" spans="1:26" x14ac:dyDescent="0.15">
      <c r="A893" s="92"/>
      <c r="B893" s="92"/>
      <c r="C893" s="92"/>
      <c r="D893" s="92"/>
      <c r="E893" s="92"/>
      <c r="F893" s="92"/>
      <c r="G893" s="92"/>
      <c r="H893" s="92"/>
      <c r="I893" s="92"/>
      <c r="J893" s="92"/>
      <c r="K893" s="92"/>
      <c r="L893" s="92"/>
      <c r="M893" s="92"/>
      <c r="N893" s="92"/>
      <c r="O893" s="92"/>
      <c r="P893" s="92"/>
      <c r="Q893" s="92"/>
      <c r="R893" s="92"/>
      <c r="S893" s="92"/>
      <c r="T893" s="92"/>
      <c r="U893" s="92"/>
      <c r="V893" s="92"/>
      <c r="W893" s="92"/>
      <c r="X893" s="92"/>
      <c r="Y893" s="92"/>
      <c r="Z893" s="92"/>
    </row>
    <row r="894" spans="1:26" x14ac:dyDescent="0.15">
      <c r="A894" s="92"/>
      <c r="B894" s="92"/>
      <c r="C894" s="92"/>
      <c r="D894" s="92"/>
      <c r="E894" s="92"/>
      <c r="F894" s="92"/>
      <c r="G894" s="92"/>
      <c r="H894" s="92"/>
      <c r="I894" s="92"/>
      <c r="J894" s="92"/>
      <c r="K894" s="92"/>
      <c r="L894" s="92"/>
      <c r="M894" s="92"/>
      <c r="N894" s="92"/>
      <c r="O894" s="92"/>
      <c r="P894" s="92"/>
      <c r="Q894" s="92"/>
      <c r="R894" s="92"/>
      <c r="S894" s="92"/>
      <c r="T894" s="92"/>
      <c r="U894" s="92"/>
      <c r="V894" s="92"/>
      <c r="W894" s="92"/>
      <c r="X894" s="92"/>
      <c r="Y894" s="92"/>
      <c r="Z894" s="92"/>
    </row>
    <row r="895" spans="1:26" x14ac:dyDescent="0.15">
      <c r="A895" s="92"/>
      <c r="B895" s="92"/>
      <c r="C895" s="92"/>
      <c r="D895" s="92"/>
      <c r="E895" s="92"/>
      <c r="F895" s="92"/>
      <c r="G895" s="92"/>
      <c r="H895" s="92"/>
      <c r="I895" s="92"/>
      <c r="J895" s="92"/>
      <c r="K895" s="92"/>
      <c r="L895" s="92"/>
      <c r="M895" s="92"/>
      <c r="N895" s="92"/>
      <c r="O895" s="92"/>
      <c r="P895" s="92"/>
      <c r="Q895" s="92"/>
      <c r="R895" s="92"/>
      <c r="S895" s="92"/>
      <c r="T895" s="92"/>
      <c r="U895" s="92"/>
      <c r="V895" s="92"/>
      <c r="W895" s="92"/>
      <c r="X895" s="92"/>
      <c r="Y895" s="92"/>
      <c r="Z895" s="92"/>
    </row>
    <row r="896" spans="1:26" x14ac:dyDescent="0.15">
      <c r="A896" s="92"/>
      <c r="B896" s="92"/>
      <c r="C896" s="92"/>
      <c r="D896" s="92"/>
      <c r="E896" s="92"/>
      <c r="F896" s="92"/>
      <c r="G896" s="92"/>
      <c r="H896" s="92"/>
      <c r="I896" s="92"/>
      <c r="J896" s="92"/>
      <c r="K896" s="92"/>
      <c r="L896" s="92"/>
      <c r="M896" s="92"/>
      <c r="N896" s="92"/>
      <c r="O896" s="92"/>
      <c r="P896" s="92"/>
      <c r="Q896" s="92"/>
      <c r="R896" s="92"/>
      <c r="S896" s="92"/>
      <c r="T896" s="92"/>
      <c r="U896" s="92"/>
      <c r="V896" s="92"/>
      <c r="W896" s="92"/>
      <c r="X896" s="92"/>
      <c r="Y896" s="92"/>
      <c r="Z896" s="92"/>
    </row>
    <row r="897" spans="1:26" x14ac:dyDescent="0.15">
      <c r="A897" s="92"/>
      <c r="B897" s="92"/>
      <c r="C897" s="92"/>
      <c r="D897" s="92"/>
      <c r="E897" s="92"/>
      <c r="F897" s="92"/>
      <c r="G897" s="92"/>
      <c r="H897" s="92"/>
      <c r="I897" s="92"/>
      <c r="J897" s="92"/>
      <c r="K897" s="92"/>
      <c r="L897" s="92"/>
      <c r="M897" s="92"/>
      <c r="N897" s="92"/>
      <c r="O897" s="92"/>
      <c r="P897" s="92"/>
      <c r="Q897" s="92"/>
      <c r="R897" s="92"/>
      <c r="S897" s="92"/>
      <c r="T897" s="92"/>
      <c r="U897" s="92"/>
      <c r="V897" s="92"/>
      <c r="W897" s="92"/>
      <c r="X897" s="92"/>
      <c r="Y897" s="92"/>
      <c r="Z897" s="92"/>
    </row>
    <row r="898" spans="1:26" x14ac:dyDescent="0.15">
      <c r="A898" s="92"/>
      <c r="B898" s="92"/>
      <c r="C898" s="92"/>
      <c r="D898" s="92"/>
      <c r="E898" s="92"/>
      <c r="F898" s="92"/>
      <c r="G898" s="92"/>
      <c r="H898" s="92"/>
      <c r="I898" s="92"/>
      <c r="J898" s="92"/>
      <c r="K898" s="92"/>
      <c r="L898" s="92"/>
      <c r="M898" s="92"/>
      <c r="N898" s="92"/>
      <c r="O898" s="92"/>
      <c r="P898" s="92"/>
      <c r="Q898" s="92"/>
      <c r="R898" s="92"/>
      <c r="S898" s="92"/>
      <c r="T898" s="92"/>
      <c r="U898" s="92"/>
      <c r="V898" s="92"/>
      <c r="W898" s="92"/>
      <c r="X898" s="92"/>
      <c r="Y898" s="92"/>
      <c r="Z898" s="92"/>
    </row>
    <row r="899" spans="1:26" x14ac:dyDescent="0.15">
      <c r="A899" s="92"/>
      <c r="B899" s="92"/>
      <c r="C899" s="92"/>
      <c r="D899" s="92"/>
      <c r="E899" s="92"/>
      <c r="F899" s="92"/>
      <c r="G899" s="92"/>
      <c r="H899" s="92"/>
      <c r="I899" s="92"/>
      <c r="J899" s="92"/>
      <c r="K899" s="92"/>
      <c r="L899" s="92"/>
      <c r="M899" s="92"/>
      <c r="N899" s="92"/>
      <c r="O899" s="92"/>
      <c r="P899" s="92"/>
      <c r="Q899" s="92"/>
      <c r="R899" s="92"/>
      <c r="S899" s="92"/>
      <c r="T899" s="92"/>
      <c r="U899" s="92"/>
      <c r="V899" s="92"/>
      <c r="W899" s="92"/>
      <c r="X899" s="92"/>
      <c r="Y899" s="92"/>
      <c r="Z899" s="92"/>
    </row>
    <row r="900" spans="1:26" x14ac:dyDescent="0.15">
      <c r="A900" s="92"/>
      <c r="B900" s="92"/>
      <c r="C900" s="92"/>
      <c r="D900" s="92"/>
      <c r="E900" s="92"/>
      <c r="F900" s="92"/>
      <c r="G900" s="92"/>
      <c r="H900" s="92"/>
      <c r="I900" s="92"/>
      <c r="J900" s="92"/>
      <c r="K900" s="92"/>
      <c r="L900" s="92"/>
      <c r="M900" s="92"/>
      <c r="N900" s="92"/>
      <c r="O900" s="92"/>
      <c r="P900" s="92"/>
      <c r="Q900" s="92"/>
      <c r="R900" s="92"/>
      <c r="S900" s="92"/>
      <c r="T900" s="92"/>
      <c r="U900" s="92"/>
      <c r="V900" s="92"/>
      <c r="W900" s="92"/>
      <c r="X900" s="92"/>
      <c r="Y900" s="92"/>
      <c r="Z900" s="92"/>
    </row>
    <row r="901" spans="1:26" x14ac:dyDescent="0.15">
      <c r="A901" s="92"/>
      <c r="B901" s="92"/>
      <c r="C901" s="92"/>
      <c r="D901" s="92"/>
      <c r="E901" s="92"/>
      <c r="F901" s="92"/>
      <c r="G901" s="92"/>
      <c r="H901" s="92"/>
      <c r="I901" s="92"/>
      <c r="J901" s="92"/>
      <c r="K901" s="92"/>
      <c r="L901" s="92"/>
      <c r="M901" s="92"/>
      <c r="N901" s="92"/>
      <c r="O901" s="92"/>
      <c r="P901" s="92"/>
      <c r="Q901" s="92"/>
      <c r="R901" s="92"/>
      <c r="S901" s="92"/>
      <c r="T901" s="92"/>
      <c r="U901" s="92"/>
      <c r="V901" s="92"/>
      <c r="W901" s="92"/>
      <c r="X901" s="92"/>
      <c r="Y901" s="92"/>
      <c r="Z901" s="92"/>
    </row>
    <row r="902" spans="1:26" x14ac:dyDescent="0.15">
      <c r="A902" s="92"/>
      <c r="B902" s="92"/>
      <c r="C902" s="92"/>
      <c r="D902" s="92"/>
      <c r="E902" s="92"/>
      <c r="F902" s="92"/>
      <c r="G902" s="92"/>
      <c r="H902" s="92"/>
      <c r="I902" s="92"/>
      <c r="J902" s="92"/>
      <c r="K902" s="92"/>
      <c r="L902" s="92"/>
      <c r="M902" s="92"/>
      <c r="N902" s="92"/>
      <c r="O902" s="92"/>
      <c r="P902" s="92"/>
      <c r="Q902" s="92"/>
      <c r="R902" s="92"/>
      <c r="S902" s="92"/>
      <c r="T902" s="92"/>
      <c r="U902" s="92"/>
      <c r="V902" s="92"/>
      <c r="W902" s="92"/>
      <c r="X902" s="92"/>
      <c r="Y902" s="92"/>
      <c r="Z902" s="92"/>
    </row>
    <row r="903" spans="1:26" x14ac:dyDescent="0.15">
      <c r="A903" s="92"/>
      <c r="B903" s="92"/>
      <c r="C903" s="92"/>
      <c r="D903" s="92"/>
      <c r="E903" s="92"/>
      <c r="F903" s="92"/>
      <c r="G903" s="92"/>
      <c r="H903" s="92"/>
      <c r="I903" s="92"/>
      <c r="J903" s="92"/>
      <c r="K903" s="92"/>
      <c r="L903" s="92"/>
      <c r="M903" s="92"/>
      <c r="N903" s="92"/>
      <c r="O903" s="92"/>
      <c r="P903" s="92"/>
      <c r="Q903" s="92"/>
      <c r="R903" s="92"/>
      <c r="S903" s="92"/>
      <c r="T903" s="92"/>
      <c r="U903" s="92"/>
      <c r="V903" s="92"/>
      <c r="W903" s="92"/>
      <c r="X903" s="92"/>
      <c r="Y903" s="92"/>
      <c r="Z903" s="92"/>
    </row>
    <row r="904" spans="1:26" x14ac:dyDescent="0.15">
      <c r="A904" s="92"/>
      <c r="B904" s="92"/>
      <c r="C904" s="92"/>
      <c r="D904" s="92"/>
      <c r="E904" s="92"/>
      <c r="F904" s="92"/>
      <c r="G904" s="92"/>
      <c r="H904" s="92"/>
      <c r="I904" s="92"/>
      <c r="J904" s="92"/>
      <c r="K904" s="92"/>
      <c r="L904" s="92"/>
      <c r="M904" s="92"/>
      <c r="N904" s="92"/>
      <c r="O904" s="92"/>
      <c r="P904" s="92"/>
      <c r="Q904" s="92"/>
      <c r="R904" s="92"/>
      <c r="S904" s="92"/>
      <c r="T904" s="92"/>
      <c r="U904" s="92"/>
      <c r="V904" s="92"/>
      <c r="W904" s="92"/>
      <c r="X904" s="92"/>
      <c r="Y904" s="92"/>
      <c r="Z904" s="92"/>
    </row>
    <row r="905" spans="1:26" x14ac:dyDescent="0.15">
      <c r="A905" s="92"/>
      <c r="B905" s="92"/>
      <c r="C905" s="92"/>
      <c r="D905" s="92"/>
      <c r="E905" s="92"/>
      <c r="F905" s="92"/>
      <c r="G905" s="92"/>
      <c r="H905" s="92"/>
      <c r="I905" s="92"/>
      <c r="J905" s="92"/>
      <c r="K905" s="92"/>
      <c r="L905" s="92"/>
      <c r="M905" s="92"/>
      <c r="N905" s="92"/>
      <c r="O905" s="92"/>
      <c r="P905" s="92"/>
      <c r="Q905" s="92"/>
      <c r="R905" s="92"/>
      <c r="S905" s="92"/>
      <c r="T905" s="92"/>
      <c r="U905" s="92"/>
      <c r="V905" s="92"/>
      <c r="W905" s="92"/>
      <c r="X905" s="92"/>
      <c r="Y905" s="92"/>
      <c r="Z905" s="92"/>
    </row>
    <row r="906" spans="1:26" x14ac:dyDescent="0.15">
      <c r="A906" s="92"/>
      <c r="B906" s="92"/>
      <c r="C906" s="92"/>
      <c r="D906" s="92"/>
      <c r="E906" s="92"/>
      <c r="F906" s="92"/>
      <c r="G906" s="92"/>
      <c r="H906" s="92"/>
      <c r="I906" s="92"/>
      <c r="J906" s="92"/>
      <c r="K906" s="92"/>
      <c r="L906" s="92"/>
      <c r="M906" s="92"/>
      <c r="N906" s="92"/>
      <c r="O906" s="92"/>
      <c r="P906" s="92"/>
      <c r="Q906" s="92"/>
      <c r="R906" s="92"/>
      <c r="S906" s="92"/>
      <c r="T906" s="92"/>
      <c r="U906" s="92"/>
      <c r="V906" s="92"/>
      <c r="W906" s="92"/>
      <c r="X906" s="92"/>
      <c r="Y906" s="92"/>
      <c r="Z906" s="92"/>
    </row>
    <row r="907" spans="1:26" x14ac:dyDescent="0.15">
      <c r="A907" s="92"/>
      <c r="B907" s="92"/>
      <c r="C907" s="92"/>
      <c r="D907" s="92"/>
      <c r="E907" s="92"/>
      <c r="F907" s="92"/>
      <c r="G907" s="92"/>
      <c r="H907" s="92"/>
      <c r="I907" s="92"/>
      <c r="J907" s="92"/>
      <c r="K907" s="92"/>
      <c r="L907" s="92"/>
      <c r="M907" s="92"/>
      <c r="N907" s="92"/>
      <c r="O907" s="92"/>
      <c r="P907" s="92"/>
      <c r="Q907" s="92"/>
      <c r="R907" s="92"/>
      <c r="S907" s="92"/>
      <c r="T907" s="92"/>
      <c r="U907" s="92"/>
      <c r="V907" s="92"/>
      <c r="W907" s="92"/>
      <c r="X907" s="92"/>
      <c r="Y907" s="92"/>
      <c r="Z907" s="92"/>
    </row>
    <row r="908" spans="1:26" x14ac:dyDescent="0.15">
      <c r="A908" s="92"/>
      <c r="B908" s="92"/>
      <c r="C908" s="92"/>
      <c r="D908" s="92"/>
      <c r="E908" s="92"/>
      <c r="F908" s="92"/>
      <c r="G908" s="92"/>
      <c r="H908" s="92"/>
      <c r="I908" s="92"/>
      <c r="J908" s="92"/>
      <c r="K908" s="92"/>
      <c r="L908" s="92"/>
      <c r="M908" s="92"/>
      <c r="N908" s="92"/>
      <c r="O908" s="92"/>
      <c r="P908" s="92"/>
      <c r="Q908" s="92"/>
      <c r="R908" s="92"/>
      <c r="S908" s="92"/>
      <c r="T908" s="92"/>
      <c r="U908" s="92"/>
      <c r="V908" s="92"/>
      <c r="W908" s="92"/>
      <c r="X908" s="92"/>
      <c r="Y908" s="92"/>
      <c r="Z908" s="92"/>
    </row>
    <row r="909" spans="1:26" x14ac:dyDescent="0.15">
      <c r="A909" s="92"/>
      <c r="B909" s="92"/>
      <c r="C909" s="92"/>
      <c r="D909" s="92"/>
      <c r="E909" s="92"/>
      <c r="F909" s="92"/>
      <c r="G909" s="92"/>
      <c r="H909" s="92"/>
      <c r="I909" s="92"/>
      <c r="J909" s="92"/>
      <c r="K909" s="92"/>
      <c r="L909" s="92"/>
      <c r="M909" s="92"/>
      <c r="N909" s="92"/>
      <c r="O909" s="92"/>
      <c r="P909" s="92"/>
      <c r="Q909" s="92"/>
      <c r="R909" s="92"/>
      <c r="S909" s="92"/>
      <c r="T909" s="92"/>
      <c r="U909" s="92"/>
      <c r="V909" s="92"/>
      <c r="W909" s="92"/>
      <c r="X909" s="92"/>
      <c r="Y909" s="92"/>
      <c r="Z909" s="92"/>
    </row>
    <row r="910" spans="1:26" x14ac:dyDescent="0.15">
      <c r="A910" s="92"/>
      <c r="B910" s="92"/>
      <c r="C910" s="92"/>
      <c r="D910" s="92"/>
      <c r="E910" s="92"/>
      <c r="F910" s="92"/>
      <c r="G910" s="92"/>
      <c r="H910" s="92"/>
      <c r="I910" s="92"/>
      <c r="J910" s="92"/>
      <c r="K910" s="92"/>
      <c r="L910" s="92"/>
      <c r="M910" s="92"/>
      <c r="N910" s="92"/>
      <c r="O910" s="92"/>
      <c r="P910" s="92"/>
      <c r="Q910" s="92"/>
      <c r="R910" s="92"/>
      <c r="S910" s="92"/>
      <c r="T910" s="92"/>
      <c r="U910" s="92"/>
      <c r="V910" s="92"/>
      <c r="W910" s="92"/>
      <c r="X910" s="92"/>
      <c r="Y910" s="92"/>
      <c r="Z910" s="92"/>
    </row>
    <row r="911" spans="1:26" x14ac:dyDescent="0.15">
      <c r="A911" s="92"/>
      <c r="B911" s="92"/>
      <c r="C911" s="92"/>
      <c r="D911" s="92"/>
      <c r="E911" s="92"/>
      <c r="F911" s="92"/>
      <c r="G911" s="92"/>
      <c r="H911" s="92"/>
      <c r="I911" s="92"/>
      <c r="J911" s="92"/>
      <c r="K911" s="92"/>
      <c r="L911" s="92"/>
      <c r="M911" s="92"/>
      <c r="N911" s="92"/>
      <c r="O911" s="92"/>
      <c r="P911" s="92"/>
      <c r="Q911" s="92"/>
      <c r="R911" s="92"/>
      <c r="S911" s="92"/>
      <c r="T911" s="92"/>
      <c r="U911" s="92"/>
      <c r="V911" s="92"/>
      <c r="W911" s="92"/>
      <c r="X911" s="92"/>
      <c r="Y911" s="92"/>
      <c r="Z911" s="92"/>
    </row>
    <row r="912" spans="1:26" x14ac:dyDescent="0.15">
      <c r="A912" s="92"/>
      <c r="B912" s="92"/>
      <c r="C912" s="92"/>
      <c r="D912" s="92"/>
      <c r="E912" s="92"/>
      <c r="F912" s="92"/>
      <c r="G912" s="92"/>
      <c r="H912" s="92"/>
      <c r="I912" s="92"/>
      <c r="J912" s="92"/>
      <c r="K912" s="92"/>
      <c r="L912" s="92"/>
      <c r="M912" s="92"/>
      <c r="N912" s="92"/>
      <c r="O912" s="92"/>
      <c r="P912" s="92"/>
      <c r="Q912" s="92"/>
      <c r="R912" s="92"/>
      <c r="S912" s="92"/>
      <c r="T912" s="92"/>
      <c r="U912" s="92"/>
      <c r="V912" s="92"/>
      <c r="W912" s="92"/>
      <c r="X912" s="92"/>
      <c r="Y912" s="92"/>
      <c r="Z912" s="92"/>
    </row>
    <row r="913" spans="1:26" x14ac:dyDescent="0.15">
      <c r="A913" s="92"/>
      <c r="B913" s="92"/>
      <c r="C913" s="92"/>
      <c r="D913" s="92"/>
      <c r="E913" s="92"/>
      <c r="F913" s="92"/>
      <c r="G913" s="92"/>
      <c r="H913" s="92"/>
      <c r="I913" s="92"/>
      <c r="J913" s="92"/>
      <c r="K913" s="92"/>
      <c r="L913" s="92"/>
      <c r="M913" s="92"/>
      <c r="N913" s="92"/>
      <c r="O913" s="92"/>
      <c r="P913" s="92"/>
      <c r="Q913" s="92"/>
      <c r="R913" s="92"/>
      <c r="S913" s="92"/>
      <c r="T913" s="92"/>
      <c r="U913" s="92"/>
      <c r="V913" s="92"/>
      <c r="W913" s="92"/>
      <c r="X913" s="92"/>
      <c r="Y913" s="92"/>
      <c r="Z913" s="92"/>
    </row>
    <row r="914" spans="1:26" x14ac:dyDescent="0.15">
      <c r="A914" s="92"/>
      <c r="B914" s="92"/>
      <c r="C914" s="92"/>
      <c r="D914" s="92"/>
      <c r="E914" s="92"/>
      <c r="F914" s="92"/>
      <c r="G914" s="92"/>
      <c r="H914" s="92"/>
      <c r="I914" s="92"/>
      <c r="J914" s="92"/>
      <c r="K914" s="92"/>
      <c r="L914" s="92"/>
      <c r="M914" s="92"/>
      <c r="N914" s="92"/>
      <c r="O914" s="92"/>
      <c r="P914" s="92"/>
      <c r="Q914" s="92"/>
      <c r="R914" s="92"/>
      <c r="S914" s="92"/>
      <c r="T914" s="92"/>
      <c r="U914" s="92"/>
      <c r="V914" s="92"/>
      <c r="W914" s="92"/>
      <c r="X914" s="92"/>
      <c r="Y914" s="92"/>
      <c r="Z914" s="92"/>
    </row>
    <row r="915" spans="1:26" x14ac:dyDescent="0.15">
      <c r="A915" s="92"/>
      <c r="B915" s="92"/>
      <c r="C915" s="92"/>
      <c r="D915" s="92"/>
      <c r="E915" s="92"/>
      <c r="F915" s="92"/>
      <c r="G915" s="92"/>
      <c r="H915" s="92"/>
      <c r="I915" s="92"/>
      <c r="J915" s="92"/>
      <c r="K915" s="92"/>
      <c r="L915" s="92"/>
      <c r="M915" s="92"/>
      <c r="N915" s="92"/>
      <c r="O915" s="92"/>
      <c r="P915" s="92"/>
      <c r="Q915" s="92"/>
      <c r="R915" s="92"/>
      <c r="S915" s="92"/>
      <c r="T915" s="92"/>
      <c r="U915" s="92"/>
      <c r="V915" s="92"/>
      <c r="W915" s="92"/>
      <c r="X915" s="92"/>
      <c r="Y915" s="92"/>
      <c r="Z915" s="92"/>
    </row>
    <row r="916" spans="1:26" x14ac:dyDescent="0.15">
      <c r="A916" s="92"/>
      <c r="B916" s="92"/>
      <c r="C916" s="92"/>
      <c r="D916" s="92"/>
      <c r="E916" s="92"/>
      <c r="F916" s="92"/>
      <c r="G916" s="92"/>
      <c r="H916" s="92"/>
      <c r="I916" s="92"/>
      <c r="J916" s="92"/>
      <c r="K916" s="92"/>
      <c r="L916" s="92"/>
      <c r="M916" s="92"/>
      <c r="N916" s="92"/>
      <c r="O916" s="92"/>
      <c r="P916" s="92"/>
      <c r="Q916" s="92"/>
      <c r="R916" s="92"/>
      <c r="S916" s="92"/>
      <c r="T916" s="92"/>
      <c r="U916" s="92"/>
      <c r="V916" s="92"/>
      <c r="W916" s="92"/>
      <c r="X916" s="92"/>
      <c r="Y916" s="92"/>
      <c r="Z916" s="92"/>
    </row>
    <row r="917" spans="1:26" x14ac:dyDescent="0.15">
      <c r="A917" s="92"/>
      <c r="B917" s="92"/>
      <c r="C917" s="92"/>
      <c r="D917" s="92"/>
      <c r="E917" s="92"/>
      <c r="F917" s="92"/>
      <c r="G917" s="92"/>
      <c r="H917" s="92"/>
      <c r="I917" s="92"/>
      <c r="J917" s="92"/>
      <c r="K917" s="92"/>
      <c r="L917" s="92"/>
      <c r="M917" s="92"/>
      <c r="N917" s="92"/>
      <c r="O917" s="92"/>
      <c r="P917" s="92"/>
      <c r="Q917" s="92"/>
      <c r="R917" s="92"/>
      <c r="S917" s="92"/>
      <c r="T917" s="92"/>
      <c r="U917" s="92"/>
      <c r="V917" s="92"/>
      <c r="W917" s="92"/>
      <c r="X917" s="92"/>
      <c r="Y917" s="92"/>
      <c r="Z917" s="92"/>
    </row>
    <row r="918" spans="1:26" x14ac:dyDescent="0.15">
      <c r="A918" s="92"/>
      <c r="B918" s="92"/>
      <c r="C918" s="92"/>
      <c r="D918" s="92"/>
      <c r="E918" s="92"/>
      <c r="F918" s="92"/>
      <c r="G918" s="92"/>
      <c r="H918" s="92"/>
      <c r="I918" s="92"/>
      <c r="J918" s="92"/>
      <c r="K918" s="92"/>
      <c r="L918" s="92"/>
      <c r="M918" s="92"/>
      <c r="N918" s="92"/>
      <c r="O918" s="92"/>
      <c r="P918" s="92"/>
      <c r="Q918" s="92"/>
      <c r="R918" s="92"/>
      <c r="S918" s="92"/>
      <c r="T918" s="92"/>
      <c r="U918" s="92"/>
      <c r="V918" s="92"/>
      <c r="W918" s="92"/>
      <c r="X918" s="92"/>
      <c r="Y918" s="92"/>
      <c r="Z918" s="92"/>
    </row>
    <row r="919" spans="1:26" x14ac:dyDescent="0.15">
      <c r="A919" s="92"/>
      <c r="B919" s="92"/>
      <c r="C919" s="92"/>
      <c r="D919" s="92"/>
      <c r="E919" s="92"/>
      <c r="F919" s="92"/>
      <c r="G919" s="92"/>
      <c r="H919" s="92"/>
      <c r="I919" s="92"/>
      <c r="J919" s="92"/>
      <c r="K919" s="92"/>
      <c r="L919" s="92"/>
      <c r="M919" s="92"/>
      <c r="N919" s="92"/>
      <c r="O919" s="92"/>
      <c r="P919" s="92"/>
      <c r="Q919" s="92"/>
      <c r="R919" s="92"/>
      <c r="S919" s="92"/>
      <c r="T919" s="92"/>
      <c r="U919" s="92"/>
      <c r="V919" s="92"/>
      <c r="W919" s="92"/>
      <c r="X919" s="92"/>
      <c r="Y919" s="92"/>
      <c r="Z919" s="92"/>
    </row>
    <row r="920" spans="1:26" x14ac:dyDescent="0.15">
      <c r="A920" s="92"/>
      <c r="B920" s="92"/>
      <c r="C920" s="92"/>
      <c r="D920" s="92"/>
      <c r="E920" s="92"/>
      <c r="F920" s="92"/>
      <c r="G920" s="92"/>
      <c r="H920" s="92"/>
      <c r="I920" s="92"/>
      <c r="J920" s="92"/>
      <c r="K920" s="92"/>
      <c r="L920" s="92"/>
      <c r="M920" s="92"/>
      <c r="N920" s="92"/>
      <c r="O920" s="92"/>
      <c r="P920" s="92"/>
      <c r="Q920" s="92"/>
      <c r="R920" s="92"/>
      <c r="S920" s="92"/>
      <c r="T920" s="92"/>
      <c r="U920" s="92"/>
      <c r="V920" s="92"/>
      <c r="W920" s="92"/>
      <c r="X920" s="92"/>
      <c r="Y920" s="92"/>
      <c r="Z920" s="92"/>
    </row>
    <row r="921" spans="1:26" x14ac:dyDescent="0.15">
      <c r="A921" s="92"/>
      <c r="B921" s="92"/>
      <c r="C921" s="92"/>
      <c r="D921" s="92"/>
      <c r="E921" s="92"/>
      <c r="F921" s="92"/>
      <c r="G921" s="92"/>
      <c r="H921" s="92"/>
      <c r="I921" s="92"/>
      <c r="J921" s="92"/>
      <c r="K921" s="92"/>
      <c r="L921" s="92"/>
      <c r="M921" s="92"/>
      <c r="N921" s="92"/>
      <c r="O921" s="92"/>
      <c r="P921" s="92"/>
      <c r="Q921" s="92"/>
      <c r="R921" s="92"/>
      <c r="S921" s="92"/>
      <c r="T921" s="92"/>
      <c r="U921" s="92"/>
      <c r="V921" s="92"/>
      <c r="W921" s="92"/>
      <c r="X921" s="92"/>
      <c r="Y921" s="92"/>
      <c r="Z921" s="92"/>
    </row>
    <row r="922" spans="1:26" x14ac:dyDescent="0.15">
      <c r="A922" s="92"/>
      <c r="B922" s="92"/>
      <c r="C922" s="92"/>
      <c r="D922" s="92"/>
      <c r="E922" s="92"/>
      <c r="F922" s="92"/>
      <c r="G922" s="92"/>
      <c r="H922" s="92"/>
      <c r="I922" s="92"/>
      <c r="J922" s="92"/>
      <c r="K922" s="92"/>
      <c r="L922" s="92"/>
      <c r="M922" s="92"/>
      <c r="N922" s="92"/>
      <c r="O922" s="92"/>
      <c r="P922" s="92"/>
      <c r="Q922" s="92"/>
      <c r="R922" s="92"/>
      <c r="S922" s="92"/>
      <c r="T922" s="92"/>
      <c r="U922" s="92"/>
      <c r="V922" s="92"/>
      <c r="W922" s="92"/>
      <c r="X922" s="92"/>
      <c r="Y922" s="92"/>
      <c r="Z922" s="92"/>
    </row>
    <row r="923" spans="1:26" x14ac:dyDescent="0.15">
      <c r="A923" s="92"/>
      <c r="B923" s="92"/>
      <c r="C923" s="92"/>
      <c r="D923" s="92"/>
      <c r="E923" s="92"/>
      <c r="F923" s="92"/>
      <c r="G923" s="92"/>
      <c r="H923" s="92"/>
      <c r="I923" s="92"/>
      <c r="J923" s="92"/>
      <c r="K923" s="92"/>
      <c r="L923" s="92"/>
      <c r="M923" s="92"/>
      <c r="N923" s="92"/>
      <c r="O923" s="92"/>
      <c r="P923" s="92"/>
      <c r="Q923" s="92"/>
      <c r="R923" s="92"/>
      <c r="S923" s="92"/>
      <c r="T923" s="92"/>
      <c r="U923" s="92"/>
      <c r="V923" s="92"/>
      <c r="W923" s="92"/>
      <c r="X923" s="92"/>
      <c r="Y923" s="92"/>
      <c r="Z923" s="92"/>
    </row>
    <row r="924" spans="1:26" x14ac:dyDescent="0.15">
      <c r="A924" s="92"/>
      <c r="B924" s="92"/>
      <c r="C924" s="92"/>
      <c r="D924" s="92"/>
      <c r="E924" s="92"/>
      <c r="F924" s="92"/>
      <c r="G924" s="92"/>
      <c r="H924" s="92"/>
      <c r="I924" s="92"/>
      <c r="J924" s="92"/>
      <c r="K924" s="92"/>
      <c r="L924" s="92"/>
      <c r="M924" s="92"/>
      <c r="N924" s="92"/>
      <c r="O924" s="92"/>
      <c r="P924" s="92"/>
      <c r="Q924" s="92"/>
      <c r="R924" s="92"/>
      <c r="S924" s="92"/>
      <c r="T924" s="92"/>
      <c r="U924" s="92"/>
      <c r="V924" s="92"/>
      <c r="W924" s="92"/>
      <c r="X924" s="92"/>
      <c r="Y924" s="92"/>
      <c r="Z924" s="92"/>
    </row>
    <row r="925" spans="1:26" x14ac:dyDescent="0.15">
      <c r="A925" s="92"/>
      <c r="B925" s="92"/>
      <c r="C925" s="92"/>
      <c r="D925" s="92"/>
      <c r="E925" s="92"/>
      <c r="F925" s="92"/>
      <c r="G925" s="92"/>
      <c r="H925" s="92"/>
      <c r="I925" s="92"/>
      <c r="J925" s="92"/>
      <c r="K925" s="92"/>
      <c r="L925" s="92"/>
      <c r="M925" s="92"/>
      <c r="N925" s="92"/>
      <c r="O925" s="92"/>
      <c r="P925" s="92"/>
      <c r="Q925" s="92"/>
      <c r="R925" s="92"/>
      <c r="S925" s="92"/>
      <c r="T925" s="92"/>
      <c r="U925" s="92"/>
      <c r="V925" s="92"/>
      <c r="W925" s="92"/>
      <c r="X925" s="92"/>
      <c r="Y925" s="92"/>
      <c r="Z925" s="92"/>
    </row>
    <row r="926" spans="1:26" x14ac:dyDescent="0.15">
      <c r="A926" s="92"/>
      <c r="B926" s="92"/>
      <c r="C926" s="92"/>
      <c r="D926" s="92"/>
      <c r="E926" s="92"/>
      <c r="F926" s="92"/>
      <c r="G926" s="92"/>
      <c r="H926" s="92"/>
      <c r="I926" s="92"/>
      <c r="J926" s="92"/>
      <c r="K926" s="92"/>
      <c r="L926" s="92"/>
      <c r="M926" s="92"/>
      <c r="N926" s="92"/>
      <c r="O926" s="92"/>
      <c r="P926" s="92"/>
      <c r="Q926" s="92"/>
      <c r="R926" s="92"/>
      <c r="S926" s="92"/>
      <c r="T926" s="92"/>
      <c r="U926" s="92"/>
      <c r="V926" s="92"/>
      <c r="W926" s="92"/>
      <c r="X926" s="92"/>
      <c r="Y926" s="92"/>
      <c r="Z926" s="92"/>
    </row>
    <row r="927" spans="1:26" x14ac:dyDescent="0.15">
      <c r="A927" s="92"/>
      <c r="B927" s="92"/>
      <c r="C927" s="92"/>
      <c r="D927" s="92"/>
      <c r="E927" s="92"/>
      <c r="F927" s="92"/>
      <c r="G927" s="92"/>
      <c r="H927" s="92"/>
      <c r="I927" s="92"/>
      <c r="J927" s="92"/>
      <c r="K927" s="92"/>
      <c r="L927" s="92"/>
      <c r="M927" s="92"/>
      <c r="N927" s="92"/>
      <c r="O927" s="92"/>
      <c r="P927" s="92"/>
      <c r="Q927" s="92"/>
      <c r="R927" s="92"/>
      <c r="S927" s="92"/>
      <c r="T927" s="92"/>
      <c r="U927" s="92"/>
      <c r="V927" s="92"/>
      <c r="W927" s="92"/>
      <c r="X927" s="92"/>
      <c r="Y927" s="92"/>
      <c r="Z927" s="92"/>
    </row>
    <row r="928" spans="1:26" x14ac:dyDescent="0.15">
      <c r="A928" s="92"/>
      <c r="B928" s="92"/>
      <c r="C928" s="92"/>
      <c r="D928" s="92"/>
      <c r="E928" s="92"/>
      <c r="F928" s="92"/>
      <c r="G928" s="92"/>
      <c r="H928" s="92"/>
      <c r="I928" s="92"/>
      <c r="J928" s="92"/>
      <c r="K928" s="92"/>
      <c r="L928" s="92"/>
      <c r="M928" s="92"/>
      <c r="N928" s="92"/>
      <c r="O928" s="92"/>
      <c r="P928" s="92"/>
      <c r="Q928" s="92"/>
      <c r="R928" s="92"/>
      <c r="S928" s="92"/>
      <c r="T928" s="92"/>
      <c r="U928" s="92"/>
      <c r="V928" s="92"/>
      <c r="W928" s="92"/>
      <c r="X928" s="92"/>
      <c r="Y928" s="92"/>
      <c r="Z928" s="92"/>
    </row>
    <row r="929" spans="1:26" x14ac:dyDescent="0.15">
      <c r="A929" s="92"/>
      <c r="B929" s="92"/>
      <c r="C929" s="92"/>
      <c r="D929" s="92"/>
      <c r="E929" s="92"/>
      <c r="F929" s="92"/>
      <c r="G929" s="92"/>
      <c r="H929" s="92"/>
      <c r="I929" s="92"/>
      <c r="J929" s="92"/>
      <c r="K929" s="92"/>
      <c r="L929" s="92"/>
      <c r="M929" s="92"/>
      <c r="N929" s="92"/>
      <c r="O929" s="92"/>
      <c r="P929" s="92"/>
      <c r="Q929" s="92"/>
      <c r="R929" s="92"/>
      <c r="S929" s="92"/>
      <c r="T929" s="92"/>
      <c r="U929" s="92"/>
      <c r="V929" s="92"/>
      <c r="W929" s="92"/>
      <c r="X929" s="92"/>
      <c r="Y929" s="92"/>
      <c r="Z929" s="92"/>
    </row>
    <row r="930" spans="1:26" x14ac:dyDescent="0.15">
      <c r="A930" s="92"/>
      <c r="B930" s="92"/>
      <c r="C930" s="92"/>
      <c r="D930" s="92"/>
      <c r="E930" s="92"/>
      <c r="F930" s="92"/>
      <c r="G930" s="92"/>
      <c r="H930" s="92"/>
      <c r="I930" s="92"/>
      <c r="J930" s="92"/>
      <c r="K930" s="92"/>
      <c r="L930" s="92"/>
      <c r="M930" s="92"/>
      <c r="N930" s="92"/>
      <c r="O930" s="92"/>
      <c r="P930" s="92"/>
      <c r="Q930" s="92"/>
      <c r="R930" s="92"/>
      <c r="S930" s="92"/>
      <c r="T930" s="92"/>
      <c r="U930" s="92"/>
      <c r="V930" s="92"/>
      <c r="W930" s="92"/>
      <c r="X930" s="92"/>
      <c r="Y930" s="92"/>
      <c r="Z930" s="92"/>
    </row>
    <row r="931" spans="1:26" x14ac:dyDescent="0.15">
      <c r="A931" s="92"/>
      <c r="B931" s="92"/>
      <c r="C931" s="92"/>
      <c r="D931" s="92"/>
      <c r="E931" s="92"/>
      <c r="F931" s="92"/>
      <c r="G931" s="92"/>
      <c r="H931" s="92"/>
      <c r="I931" s="92"/>
      <c r="J931" s="92"/>
      <c r="K931" s="92"/>
      <c r="L931" s="92"/>
      <c r="M931" s="92"/>
      <c r="N931" s="92"/>
      <c r="O931" s="92"/>
      <c r="P931" s="92"/>
      <c r="Q931" s="92"/>
      <c r="R931" s="92"/>
      <c r="S931" s="92"/>
      <c r="T931" s="92"/>
      <c r="U931" s="92"/>
      <c r="V931" s="92"/>
      <c r="W931" s="92"/>
      <c r="X931" s="92"/>
      <c r="Y931" s="92"/>
      <c r="Z931" s="92"/>
    </row>
    <row r="932" spans="1:26" x14ac:dyDescent="0.15">
      <c r="A932" s="92"/>
      <c r="B932" s="92"/>
      <c r="C932" s="92"/>
      <c r="D932" s="92"/>
      <c r="E932" s="92"/>
      <c r="F932" s="92"/>
      <c r="G932" s="92"/>
      <c r="H932" s="92"/>
      <c r="I932" s="92"/>
      <c r="J932" s="92"/>
      <c r="K932" s="92"/>
      <c r="L932" s="92"/>
      <c r="M932" s="92"/>
      <c r="N932" s="92"/>
      <c r="O932" s="92"/>
      <c r="P932" s="92"/>
      <c r="Q932" s="92"/>
      <c r="R932" s="92"/>
      <c r="S932" s="92"/>
      <c r="T932" s="92"/>
      <c r="U932" s="92"/>
      <c r="V932" s="92"/>
      <c r="W932" s="92"/>
      <c r="X932" s="92"/>
      <c r="Y932" s="92"/>
      <c r="Z932" s="92"/>
    </row>
    <row r="933" spans="1:26" x14ac:dyDescent="0.15">
      <c r="A933" s="92"/>
      <c r="B933" s="92"/>
      <c r="C933" s="92"/>
      <c r="D933" s="92"/>
      <c r="E933" s="92"/>
      <c r="F933" s="92"/>
      <c r="G933" s="92"/>
      <c r="H933" s="92"/>
      <c r="I933" s="92"/>
      <c r="J933" s="92"/>
      <c r="K933" s="92"/>
      <c r="L933" s="92"/>
      <c r="M933" s="92"/>
      <c r="N933" s="92"/>
      <c r="O933" s="92"/>
      <c r="P933" s="92"/>
      <c r="Q933" s="92"/>
      <c r="R933" s="92"/>
      <c r="S933" s="92"/>
      <c r="T933" s="92"/>
      <c r="U933" s="92"/>
      <c r="V933" s="92"/>
      <c r="W933" s="92"/>
      <c r="X933" s="92"/>
      <c r="Y933" s="92"/>
      <c r="Z933" s="92"/>
    </row>
    <row r="934" spans="1:26" x14ac:dyDescent="0.15">
      <c r="A934" s="92"/>
      <c r="B934" s="92"/>
      <c r="C934" s="92"/>
      <c r="D934" s="92"/>
      <c r="E934" s="92"/>
      <c r="F934" s="92"/>
      <c r="G934" s="92"/>
      <c r="H934" s="92"/>
      <c r="I934" s="92"/>
      <c r="J934" s="92"/>
      <c r="K934" s="92"/>
      <c r="L934" s="92"/>
      <c r="M934" s="92"/>
      <c r="N934" s="92"/>
      <c r="O934" s="92"/>
      <c r="P934" s="92"/>
      <c r="Q934" s="92"/>
      <c r="R934" s="92"/>
      <c r="S934" s="92"/>
      <c r="T934" s="92"/>
      <c r="U934" s="92"/>
      <c r="V934" s="92"/>
      <c r="W934" s="92"/>
      <c r="X934" s="92"/>
      <c r="Y934" s="92"/>
      <c r="Z934" s="92"/>
    </row>
    <row r="935" spans="1:26" x14ac:dyDescent="0.15">
      <c r="A935" s="92"/>
      <c r="B935" s="92"/>
      <c r="C935" s="92"/>
      <c r="D935" s="92"/>
      <c r="E935" s="92"/>
      <c r="F935" s="92"/>
      <c r="G935" s="92"/>
      <c r="H935" s="92"/>
      <c r="I935" s="92"/>
      <c r="J935" s="92"/>
      <c r="K935" s="92"/>
      <c r="L935" s="92"/>
      <c r="M935" s="92"/>
      <c r="N935" s="92"/>
      <c r="O935" s="92"/>
      <c r="P935" s="92"/>
      <c r="Q935" s="92"/>
      <c r="R935" s="92"/>
      <c r="S935" s="92"/>
      <c r="T935" s="92"/>
      <c r="U935" s="92"/>
      <c r="V935" s="92"/>
      <c r="W935" s="92"/>
      <c r="X935" s="92"/>
      <c r="Y935" s="92"/>
      <c r="Z935" s="92"/>
    </row>
    <row r="936" spans="1:26" x14ac:dyDescent="0.15">
      <c r="A936" s="92"/>
      <c r="B936" s="92"/>
      <c r="C936" s="92"/>
      <c r="D936" s="92"/>
      <c r="E936" s="92"/>
      <c r="F936" s="92"/>
      <c r="G936" s="92"/>
      <c r="H936" s="92"/>
      <c r="I936" s="92"/>
      <c r="J936" s="92"/>
      <c r="K936" s="92"/>
      <c r="L936" s="92"/>
      <c r="M936" s="92"/>
      <c r="N936" s="92"/>
      <c r="O936" s="92"/>
      <c r="P936" s="92"/>
      <c r="Q936" s="92"/>
      <c r="R936" s="92"/>
      <c r="S936" s="92"/>
      <c r="T936" s="92"/>
      <c r="U936" s="92"/>
      <c r="V936" s="92"/>
      <c r="W936" s="92"/>
      <c r="X936" s="92"/>
      <c r="Y936" s="92"/>
      <c r="Z936" s="92"/>
    </row>
    <row r="937" spans="1:26" x14ac:dyDescent="0.15">
      <c r="A937" s="92"/>
      <c r="B937" s="92"/>
      <c r="C937" s="92"/>
      <c r="D937" s="92"/>
      <c r="E937" s="92"/>
      <c r="F937" s="92"/>
      <c r="G937" s="92"/>
      <c r="H937" s="92"/>
      <c r="I937" s="92"/>
      <c r="J937" s="92"/>
      <c r="K937" s="92"/>
      <c r="L937" s="92"/>
      <c r="M937" s="92"/>
      <c r="N937" s="92"/>
      <c r="O937" s="92"/>
      <c r="P937" s="92"/>
      <c r="Q937" s="92"/>
      <c r="R937" s="92"/>
      <c r="S937" s="92"/>
      <c r="T937" s="92"/>
      <c r="U937" s="92"/>
      <c r="V937" s="92"/>
      <c r="W937" s="92"/>
      <c r="X937" s="92"/>
      <c r="Y937" s="92"/>
      <c r="Z937" s="92"/>
    </row>
    <row r="938" spans="1:26" x14ac:dyDescent="0.15">
      <c r="A938" s="92"/>
      <c r="B938" s="92"/>
      <c r="C938" s="92"/>
      <c r="D938" s="92"/>
      <c r="E938" s="92"/>
      <c r="F938" s="92"/>
      <c r="G938" s="92"/>
      <c r="H938" s="92"/>
      <c r="I938" s="92"/>
      <c r="J938" s="92"/>
      <c r="K938" s="92"/>
      <c r="L938" s="92"/>
      <c r="M938" s="92"/>
      <c r="N938" s="92"/>
      <c r="O938" s="92"/>
      <c r="P938" s="92"/>
      <c r="Q938" s="92"/>
      <c r="R938" s="92"/>
      <c r="S938" s="92"/>
      <c r="T938" s="92"/>
      <c r="U938" s="92"/>
      <c r="V938" s="92"/>
      <c r="W938" s="92"/>
      <c r="X938" s="92"/>
      <c r="Y938" s="92"/>
      <c r="Z938" s="92"/>
    </row>
    <row r="939" spans="1:26" x14ac:dyDescent="0.15">
      <c r="A939" s="92"/>
      <c r="B939" s="92"/>
      <c r="C939" s="92"/>
      <c r="D939" s="92"/>
      <c r="E939" s="92"/>
      <c r="F939" s="92"/>
      <c r="G939" s="92"/>
      <c r="H939" s="92"/>
      <c r="I939" s="92"/>
      <c r="J939" s="92"/>
      <c r="K939" s="92"/>
      <c r="L939" s="92"/>
      <c r="M939" s="92"/>
      <c r="N939" s="92"/>
      <c r="O939" s="92"/>
      <c r="P939" s="92"/>
      <c r="Q939" s="92"/>
      <c r="R939" s="92"/>
      <c r="S939" s="92"/>
      <c r="T939" s="92"/>
      <c r="U939" s="92"/>
      <c r="V939" s="92"/>
      <c r="W939" s="92"/>
      <c r="X939" s="92"/>
      <c r="Y939" s="92"/>
      <c r="Z939" s="92"/>
    </row>
    <row r="940" spans="1:26" x14ac:dyDescent="0.15">
      <c r="A940" s="92"/>
      <c r="B940" s="92"/>
      <c r="C940" s="92"/>
      <c r="D940" s="92"/>
      <c r="E940" s="92"/>
      <c r="F940" s="92"/>
      <c r="G940" s="92"/>
      <c r="H940" s="92"/>
      <c r="I940" s="92"/>
      <c r="J940" s="92"/>
      <c r="K940" s="92"/>
      <c r="L940" s="92"/>
      <c r="M940" s="92"/>
      <c r="N940" s="92"/>
      <c r="O940" s="92"/>
      <c r="P940" s="92"/>
      <c r="Q940" s="92"/>
      <c r="R940" s="92"/>
      <c r="S940" s="92"/>
      <c r="T940" s="92"/>
      <c r="U940" s="92"/>
      <c r="V940" s="92"/>
      <c r="W940" s="92"/>
      <c r="X940" s="92"/>
      <c r="Y940" s="92"/>
      <c r="Z940" s="92"/>
    </row>
    <row r="941" spans="1:26" x14ac:dyDescent="0.15">
      <c r="A941" s="92"/>
      <c r="B941" s="92"/>
      <c r="C941" s="92"/>
      <c r="D941" s="92"/>
      <c r="E941" s="92"/>
      <c r="F941" s="92"/>
      <c r="G941" s="92"/>
      <c r="H941" s="92"/>
      <c r="I941" s="92"/>
      <c r="J941" s="92"/>
      <c r="K941" s="92"/>
      <c r="L941" s="92"/>
      <c r="M941" s="92"/>
      <c r="N941" s="92"/>
      <c r="O941" s="92"/>
      <c r="P941" s="92"/>
      <c r="Q941" s="92"/>
      <c r="R941" s="92"/>
      <c r="S941" s="92"/>
      <c r="T941" s="92"/>
      <c r="U941" s="92"/>
      <c r="V941" s="92"/>
      <c r="W941" s="92"/>
      <c r="X941" s="92"/>
      <c r="Y941" s="92"/>
      <c r="Z941" s="92"/>
    </row>
    <row r="942" spans="1:26" x14ac:dyDescent="0.15">
      <c r="A942" s="92"/>
      <c r="B942" s="92"/>
      <c r="C942" s="92"/>
      <c r="D942" s="92"/>
      <c r="E942" s="92"/>
      <c r="F942" s="92"/>
      <c r="G942" s="92"/>
      <c r="H942" s="92"/>
      <c r="I942" s="92"/>
      <c r="J942" s="92"/>
      <c r="K942" s="92"/>
      <c r="L942" s="92"/>
      <c r="M942" s="92"/>
      <c r="N942" s="92"/>
      <c r="O942" s="92"/>
      <c r="P942" s="92"/>
      <c r="Q942" s="92"/>
      <c r="R942" s="92"/>
      <c r="S942" s="92"/>
      <c r="T942" s="92"/>
      <c r="U942" s="92"/>
      <c r="V942" s="92"/>
      <c r="W942" s="92"/>
      <c r="X942" s="92"/>
      <c r="Y942" s="92"/>
      <c r="Z942" s="92"/>
    </row>
    <row r="943" spans="1:26" x14ac:dyDescent="0.15">
      <c r="A943" s="92"/>
      <c r="B943" s="92"/>
      <c r="C943" s="92"/>
      <c r="D943" s="92"/>
      <c r="E943" s="92"/>
      <c r="F943" s="92"/>
      <c r="G943" s="92"/>
      <c r="H943" s="92"/>
      <c r="I943" s="92"/>
      <c r="J943" s="92"/>
      <c r="K943" s="92"/>
      <c r="L943" s="92"/>
      <c r="M943" s="92"/>
      <c r="N943" s="92"/>
      <c r="O943" s="92"/>
      <c r="P943" s="92"/>
      <c r="Q943" s="92"/>
      <c r="R943" s="92"/>
      <c r="S943" s="92"/>
      <c r="T943" s="92"/>
      <c r="U943" s="92"/>
      <c r="V943" s="92"/>
      <c r="W943" s="92"/>
      <c r="X943" s="92"/>
      <c r="Y943" s="92"/>
      <c r="Z943" s="92"/>
    </row>
    <row r="944" spans="1:26" x14ac:dyDescent="0.15">
      <c r="A944" s="92"/>
      <c r="B944" s="92"/>
      <c r="C944" s="92"/>
      <c r="D944" s="92"/>
      <c r="E944" s="92"/>
      <c r="F944" s="92"/>
      <c r="G944" s="92"/>
      <c r="H944" s="92"/>
      <c r="I944" s="92"/>
      <c r="J944" s="92"/>
      <c r="K944" s="92"/>
      <c r="L944" s="92"/>
      <c r="M944" s="92"/>
      <c r="N944" s="92"/>
      <c r="O944" s="92"/>
      <c r="P944" s="92"/>
      <c r="Q944" s="92"/>
      <c r="R944" s="92"/>
      <c r="S944" s="92"/>
      <c r="T944" s="92"/>
      <c r="U944" s="92"/>
      <c r="V944" s="92"/>
      <c r="W944" s="92"/>
      <c r="X944" s="92"/>
      <c r="Y944" s="92"/>
      <c r="Z944" s="92"/>
    </row>
    <row r="945" spans="1:26" x14ac:dyDescent="0.15">
      <c r="A945" s="92"/>
      <c r="B945" s="92"/>
      <c r="C945" s="92"/>
      <c r="D945" s="92"/>
      <c r="E945" s="92"/>
      <c r="F945" s="92"/>
      <c r="G945" s="92"/>
      <c r="H945" s="92"/>
      <c r="I945" s="92"/>
      <c r="J945" s="92"/>
      <c r="K945" s="92"/>
      <c r="L945" s="92"/>
      <c r="M945" s="92"/>
      <c r="N945" s="92"/>
      <c r="O945" s="92"/>
      <c r="P945" s="92"/>
      <c r="Q945" s="92"/>
      <c r="R945" s="92"/>
      <c r="S945" s="92"/>
      <c r="T945" s="92"/>
      <c r="U945" s="92"/>
      <c r="V945" s="92"/>
      <c r="W945" s="92"/>
      <c r="X945" s="92"/>
      <c r="Y945" s="92"/>
      <c r="Z945" s="92"/>
    </row>
    <row r="946" spans="1:26" x14ac:dyDescent="0.15">
      <c r="A946" s="92"/>
      <c r="B946" s="92"/>
      <c r="C946" s="92"/>
      <c r="D946" s="92"/>
      <c r="E946" s="92"/>
      <c r="F946" s="92"/>
      <c r="G946" s="92"/>
      <c r="H946" s="92"/>
      <c r="I946" s="92"/>
      <c r="J946" s="92"/>
      <c r="K946" s="92"/>
      <c r="L946" s="92"/>
      <c r="M946" s="92"/>
      <c r="N946" s="92"/>
      <c r="O946" s="92"/>
      <c r="P946" s="92"/>
      <c r="Q946" s="92"/>
      <c r="R946" s="92"/>
      <c r="S946" s="92"/>
      <c r="T946" s="92"/>
      <c r="U946" s="92"/>
      <c r="V946" s="92"/>
      <c r="W946" s="92"/>
      <c r="X946" s="92"/>
      <c r="Y946" s="92"/>
      <c r="Z946" s="92"/>
    </row>
    <row r="947" spans="1:26" x14ac:dyDescent="0.15">
      <c r="A947" s="92"/>
      <c r="B947" s="92"/>
      <c r="C947" s="92"/>
      <c r="D947" s="92"/>
      <c r="E947" s="92"/>
      <c r="F947" s="92"/>
      <c r="G947" s="92"/>
      <c r="H947" s="92"/>
      <c r="I947" s="92"/>
      <c r="J947" s="92"/>
      <c r="K947" s="92"/>
      <c r="L947" s="92"/>
      <c r="M947" s="92"/>
      <c r="N947" s="92"/>
      <c r="O947" s="92"/>
      <c r="P947" s="92"/>
      <c r="Q947" s="92"/>
      <c r="R947" s="92"/>
      <c r="S947" s="92"/>
      <c r="T947" s="92"/>
      <c r="U947" s="92"/>
      <c r="V947" s="92"/>
      <c r="W947" s="92"/>
      <c r="X947" s="92"/>
      <c r="Y947" s="92"/>
      <c r="Z947" s="92"/>
    </row>
    <row r="948" spans="1:26" x14ac:dyDescent="0.15">
      <c r="A948" s="92"/>
      <c r="B948" s="92"/>
      <c r="C948" s="92"/>
      <c r="D948" s="92"/>
      <c r="E948" s="92"/>
      <c r="F948" s="92"/>
      <c r="G948" s="92"/>
      <c r="H948" s="92"/>
      <c r="I948" s="92"/>
      <c r="J948" s="92"/>
      <c r="K948" s="92"/>
      <c r="L948" s="92"/>
      <c r="M948" s="92"/>
      <c r="N948" s="92"/>
      <c r="O948" s="92"/>
      <c r="P948" s="92"/>
      <c r="Q948" s="92"/>
      <c r="R948" s="92"/>
      <c r="S948" s="92"/>
      <c r="T948" s="92"/>
      <c r="U948" s="92"/>
      <c r="V948" s="92"/>
      <c r="W948" s="92"/>
      <c r="X948" s="92"/>
      <c r="Y948" s="92"/>
      <c r="Z948" s="92"/>
    </row>
    <row r="949" spans="1:26" x14ac:dyDescent="0.15">
      <c r="A949" s="92"/>
      <c r="B949" s="92"/>
      <c r="C949" s="92"/>
      <c r="D949" s="92"/>
      <c r="E949" s="92"/>
      <c r="F949" s="92"/>
      <c r="G949" s="92"/>
      <c r="H949" s="92"/>
      <c r="I949" s="92"/>
      <c r="J949" s="92"/>
      <c r="K949" s="92"/>
      <c r="L949" s="92"/>
      <c r="M949" s="92"/>
      <c r="N949" s="92"/>
      <c r="O949" s="92"/>
      <c r="P949" s="92"/>
      <c r="Q949" s="92"/>
      <c r="R949" s="92"/>
      <c r="S949" s="92"/>
      <c r="T949" s="92"/>
      <c r="U949" s="92"/>
      <c r="V949" s="92"/>
      <c r="W949" s="92"/>
      <c r="X949" s="92"/>
      <c r="Y949" s="92"/>
      <c r="Z949" s="92"/>
    </row>
    <row r="950" spans="1:26" x14ac:dyDescent="0.15">
      <c r="A950" s="92"/>
      <c r="B950" s="92"/>
      <c r="C950" s="92"/>
      <c r="D950" s="92"/>
      <c r="E950" s="92"/>
      <c r="F950" s="92"/>
      <c r="G950" s="92"/>
      <c r="H950" s="92"/>
      <c r="I950" s="92"/>
      <c r="J950" s="92"/>
      <c r="K950" s="92"/>
      <c r="L950" s="92"/>
      <c r="M950" s="92"/>
      <c r="N950" s="92"/>
      <c r="O950" s="92"/>
      <c r="P950" s="92"/>
      <c r="Q950" s="92"/>
      <c r="R950" s="92"/>
      <c r="S950" s="92"/>
      <c r="T950" s="92"/>
      <c r="U950" s="92"/>
      <c r="V950" s="92"/>
      <c r="W950" s="92"/>
      <c r="X950" s="92"/>
      <c r="Y950" s="92"/>
      <c r="Z950" s="92"/>
    </row>
    <row r="951" spans="1:26" x14ac:dyDescent="0.15">
      <c r="A951" s="92"/>
      <c r="B951" s="92"/>
      <c r="C951" s="92"/>
      <c r="D951" s="92"/>
      <c r="E951" s="92"/>
      <c r="F951" s="92"/>
      <c r="G951" s="92"/>
      <c r="H951" s="92"/>
      <c r="I951" s="92"/>
      <c r="J951" s="92"/>
      <c r="K951" s="92"/>
      <c r="L951" s="92"/>
      <c r="M951" s="92"/>
      <c r="N951" s="92"/>
      <c r="O951" s="92"/>
      <c r="P951" s="92"/>
      <c r="Q951" s="92"/>
      <c r="R951" s="92"/>
      <c r="S951" s="92"/>
      <c r="T951" s="92"/>
      <c r="U951" s="92"/>
      <c r="V951" s="92"/>
      <c r="W951" s="92"/>
      <c r="X951" s="92"/>
      <c r="Y951" s="92"/>
      <c r="Z951" s="92"/>
    </row>
    <row r="952" spans="1:26" x14ac:dyDescent="0.15">
      <c r="A952" s="92"/>
      <c r="B952" s="92"/>
      <c r="C952" s="92"/>
      <c r="D952" s="92"/>
      <c r="E952" s="92"/>
      <c r="F952" s="92"/>
      <c r="G952" s="92"/>
      <c r="H952" s="92"/>
      <c r="I952" s="92"/>
      <c r="J952" s="92"/>
      <c r="K952" s="92"/>
      <c r="L952" s="92"/>
      <c r="M952" s="92"/>
      <c r="N952" s="92"/>
      <c r="O952" s="92"/>
      <c r="P952" s="92"/>
      <c r="Q952" s="92"/>
      <c r="R952" s="92"/>
      <c r="S952" s="92"/>
      <c r="T952" s="92"/>
      <c r="U952" s="92"/>
      <c r="V952" s="92"/>
      <c r="W952" s="92"/>
      <c r="X952" s="92"/>
      <c r="Y952" s="92"/>
      <c r="Z952" s="92"/>
    </row>
    <row r="953" spans="1:26" x14ac:dyDescent="0.15">
      <c r="A953" s="92"/>
      <c r="B953" s="92"/>
      <c r="C953" s="92"/>
      <c r="D953" s="92"/>
      <c r="E953" s="92"/>
      <c r="F953" s="92"/>
      <c r="G953" s="92"/>
      <c r="H953" s="92"/>
      <c r="I953" s="92"/>
      <c r="J953" s="92"/>
      <c r="K953" s="92"/>
      <c r="L953" s="92"/>
      <c r="M953" s="92"/>
      <c r="N953" s="92"/>
      <c r="O953" s="92"/>
      <c r="P953" s="92"/>
      <c r="Q953" s="92"/>
      <c r="R953" s="92"/>
      <c r="S953" s="92"/>
      <c r="T953" s="92"/>
      <c r="U953" s="92"/>
      <c r="V953" s="92"/>
      <c r="W953" s="92"/>
      <c r="X953" s="92"/>
      <c r="Y953" s="92"/>
      <c r="Z953" s="92"/>
    </row>
    <row r="954" spans="1:26" x14ac:dyDescent="0.15">
      <c r="A954" s="92"/>
      <c r="B954" s="92"/>
      <c r="C954" s="92"/>
      <c r="D954" s="92"/>
      <c r="E954" s="92"/>
      <c r="F954" s="92"/>
      <c r="G954" s="92"/>
      <c r="H954" s="92"/>
      <c r="I954" s="92"/>
      <c r="J954" s="92"/>
      <c r="K954" s="92"/>
      <c r="L954" s="92"/>
      <c r="M954" s="92"/>
      <c r="N954" s="92"/>
      <c r="O954" s="92"/>
      <c r="P954" s="92"/>
      <c r="Q954" s="92"/>
      <c r="R954" s="92"/>
      <c r="S954" s="92"/>
      <c r="T954" s="92"/>
      <c r="U954" s="92"/>
      <c r="V954" s="92"/>
      <c r="W954" s="92"/>
      <c r="X954" s="92"/>
      <c r="Y954" s="92"/>
      <c r="Z954" s="92"/>
    </row>
    <row r="955" spans="1:26" x14ac:dyDescent="0.15">
      <c r="A955" s="92"/>
      <c r="B955" s="92"/>
      <c r="C955" s="92"/>
      <c r="D955" s="92"/>
      <c r="E955" s="92"/>
      <c r="F955" s="92"/>
      <c r="G955" s="92"/>
      <c r="H955" s="92"/>
      <c r="I955" s="92"/>
      <c r="J955" s="92"/>
      <c r="K955" s="92"/>
      <c r="L955" s="92"/>
      <c r="M955" s="92"/>
      <c r="N955" s="92"/>
      <c r="O955" s="92"/>
      <c r="P955" s="92"/>
      <c r="Q955" s="92"/>
      <c r="R955" s="92"/>
      <c r="S955" s="92"/>
      <c r="T955" s="92"/>
      <c r="U955" s="92"/>
      <c r="V955" s="92"/>
      <c r="W955" s="92"/>
      <c r="X955" s="92"/>
      <c r="Y955" s="92"/>
      <c r="Z955" s="92"/>
    </row>
    <row r="956" spans="1:26" x14ac:dyDescent="0.15">
      <c r="A956" s="92"/>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row>
    <row r="957" spans="1:26" x14ac:dyDescent="0.15">
      <c r="A957" s="92"/>
      <c r="B957" s="92"/>
      <c r="C957" s="92"/>
      <c r="D957" s="92"/>
      <c r="E957" s="92"/>
      <c r="F957" s="92"/>
      <c r="G957" s="92"/>
      <c r="H957" s="92"/>
      <c r="I957" s="92"/>
      <c r="J957" s="92"/>
      <c r="K957" s="92"/>
      <c r="L957" s="92"/>
      <c r="M957" s="92"/>
      <c r="N957" s="92"/>
      <c r="O957" s="92"/>
      <c r="P957" s="92"/>
      <c r="Q957" s="92"/>
      <c r="R957" s="92"/>
      <c r="S957" s="92"/>
      <c r="T957" s="92"/>
      <c r="U957" s="92"/>
      <c r="V957" s="92"/>
      <c r="W957" s="92"/>
      <c r="X957" s="92"/>
      <c r="Y957" s="92"/>
      <c r="Z957" s="92"/>
    </row>
    <row r="958" spans="1:26" x14ac:dyDescent="0.15">
      <c r="A958" s="92"/>
      <c r="B958" s="92"/>
      <c r="C958" s="92"/>
      <c r="D958" s="92"/>
      <c r="E958" s="92"/>
      <c r="F958" s="92"/>
      <c r="G958" s="92"/>
      <c r="H958" s="92"/>
      <c r="I958" s="92"/>
      <c r="J958" s="92"/>
      <c r="K958" s="92"/>
      <c r="L958" s="92"/>
      <c r="M958" s="92"/>
      <c r="N958" s="92"/>
      <c r="O958" s="92"/>
      <c r="P958" s="92"/>
      <c r="Q958" s="92"/>
      <c r="R958" s="92"/>
      <c r="S958" s="92"/>
      <c r="T958" s="92"/>
      <c r="U958" s="92"/>
      <c r="V958" s="92"/>
      <c r="W958" s="92"/>
      <c r="X958" s="92"/>
      <c r="Y958" s="92"/>
      <c r="Z958" s="92"/>
    </row>
    <row r="959" spans="1:26" x14ac:dyDescent="0.15">
      <c r="A959" s="92"/>
      <c r="B959" s="92"/>
      <c r="C959" s="92"/>
      <c r="D959" s="92"/>
      <c r="E959" s="92"/>
      <c r="F959" s="92"/>
      <c r="G959" s="92"/>
      <c r="H959" s="92"/>
      <c r="I959" s="92"/>
      <c r="J959" s="92"/>
      <c r="K959" s="92"/>
      <c r="L959" s="92"/>
      <c r="M959" s="92"/>
      <c r="N959" s="92"/>
      <c r="O959" s="92"/>
      <c r="P959" s="92"/>
      <c r="Q959" s="92"/>
      <c r="R959" s="92"/>
      <c r="S959" s="92"/>
      <c r="T959" s="92"/>
      <c r="U959" s="92"/>
      <c r="V959" s="92"/>
      <c r="W959" s="92"/>
      <c r="X959" s="92"/>
      <c r="Y959" s="92"/>
      <c r="Z959" s="92"/>
    </row>
    <row r="960" spans="1:26" x14ac:dyDescent="0.15">
      <c r="A960" s="92"/>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row>
    <row r="961" spans="1:26" x14ac:dyDescent="0.15">
      <c r="A961" s="92"/>
      <c r="B961" s="92"/>
      <c r="C961" s="92"/>
      <c r="D961" s="92"/>
      <c r="E961" s="92"/>
      <c r="F961" s="92"/>
      <c r="G961" s="92"/>
      <c r="H961" s="92"/>
      <c r="I961" s="92"/>
      <c r="J961" s="92"/>
      <c r="K961" s="92"/>
      <c r="L961" s="92"/>
      <c r="M961" s="92"/>
      <c r="N961" s="92"/>
      <c r="O961" s="92"/>
      <c r="P961" s="92"/>
      <c r="Q961" s="92"/>
      <c r="R961" s="92"/>
      <c r="S961" s="92"/>
      <c r="T961" s="92"/>
      <c r="U961" s="92"/>
      <c r="V961" s="92"/>
      <c r="W961" s="92"/>
      <c r="X961" s="92"/>
      <c r="Y961" s="92"/>
      <c r="Z961" s="92"/>
    </row>
    <row r="962" spans="1:26" x14ac:dyDescent="0.15">
      <c r="A962" s="92"/>
      <c r="B962" s="92"/>
      <c r="C962" s="92"/>
      <c r="D962" s="92"/>
      <c r="E962" s="92"/>
      <c r="F962" s="92"/>
      <c r="G962" s="92"/>
      <c r="H962" s="92"/>
      <c r="I962" s="92"/>
      <c r="J962" s="92"/>
      <c r="K962" s="92"/>
      <c r="L962" s="92"/>
      <c r="M962" s="92"/>
      <c r="N962" s="92"/>
      <c r="O962" s="92"/>
      <c r="P962" s="92"/>
      <c r="Q962" s="92"/>
      <c r="R962" s="92"/>
      <c r="S962" s="92"/>
      <c r="T962" s="92"/>
      <c r="U962" s="92"/>
      <c r="V962" s="92"/>
      <c r="W962" s="92"/>
      <c r="X962" s="92"/>
      <c r="Y962" s="92"/>
      <c r="Z962" s="92"/>
    </row>
    <row r="963" spans="1:26" x14ac:dyDescent="0.15">
      <c r="A963" s="92"/>
      <c r="B963" s="92"/>
      <c r="C963" s="92"/>
      <c r="D963" s="92"/>
      <c r="E963" s="92"/>
      <c r="F963" s="92"/>
      <c r="G963" s="92"/>
      <c r="H963" s="92"/>
      <c r="I963" s="92"/>
      <c r="J963" s="92"/>
      <c r="K963" s="92"/>
      <c r="L963" s="92"/>
      <c r="M963" s="92"/>
      <c r="N963" s="92"/>
      <c r="O963" s="92"/>
      <c r="P963" s="92"/>
      <c r="Q963" s="92"/>
      <c r="R963" s="92"/>
      <c r="S963" s="92"/>
      <c r="T963" s="92"/>
      <c r="U963" s="92"/>
      <c r="V963" s="92"/>
      <c r="W963" s="92"/>
      <c r="X963" s="92"/>
      <c r="Y963" s="92"/>
      <c r="Z963" s="92"/>
    </row>
    <row r="964" spans="1:26" x14ac:dyDescent="0.15">
      <c r="A964" s="92"/>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row>
    <row r="965" spans="1:26" x14ac:dyDescent="0.15">
      <c r="A965" s="92"/>
      <c r="B965" s="92"/>
      <c r="C965" s="92"/>
      <c r="D965" s="92"/>
      <c r="E965" s="92"/>
      <c r="F965" s="92"/>
      <c r="G965" s="92"/>
      <c r="H965" s="92"/>
      <c r="I965" s="92"/>
      <c r="J965" s="92"/>
      <c r="K965" s="92"/>
      <c r="L965" s="92"/>
      <c r="M965" s="92"/>
      <c r="N965" s="92"/>
      <c r="O965" s="92"/>
      <c r="P965" s="92"/>
      <c r="Q965" s="92"/>
      <c r="R965" s="92"/>
      <c r="S965" s="92"/>
      <c r="T965" s="92"/>
      <c r="U965" s="92"/>
      <c r="V965" s="92"/>
      <c r="W965" s="92"/>
      <c r="X965" s="92"/>
      <c r="Y965" s="92"/>
      <c r="Z965" s="92"/>
    </row>
    <row r="966" spans="1:26" x14ac:dyDescent="0.15">
      <c r="A966" s="92"/>
      <c r="B966" s="92"/>
      <c r="C966" s="92"/>
      <c r="D966" s="92"/>
      <c r="E966" s="92"/>
      <c r="F966" s="92"/>
      <c r="G966" s="92"/>
      <c r="H966" s="92"/>
      <c r="I966" s="92"/>
      <c r="J966" s="92"/>
      <c r="K966" s="92"/>
      <c r="L966" s="92"/>
      <c r="M966" s="92"/>
      <c r="N966" s="92"/>
      <c r="O966" s="92"/>
      <c r="P966" s="92"/>
      <c r="Q966" s="92"/>
      <c r="R966" s="92"/>
      <c r="S966" s="92"/>
      <c r="T966" s="92"/>
      <c r="U966" s="92"/>
      <c r="V966" s="92"/>
      <c r="W966" s="92"/>
      <c r="X966" s="92"/>
      <c r="Y966" s="92"/>
      <c r="Z966" s="92"/>
    </row>
    <row r="967" spans="1:26" x14ac:dyDescent="0.15">
      <c r="A967" s="92"/>
      <c r="B967" s="92"/>
      <c r="C967" s="92"/>
      <c r="D967" s="92"/>
      <c r="E967" s="92"/>
      <c r="F967" s="92"/>
      <c r="G967" s="92"/>
      <c r="H967" s="92"/>
      <c r="I967" s="92"/>
      <c r="J967" s="92"/>
      <c r="K967" s="92"/>
      <c r="L967" s="92"/>
      <c r="M967" s="92"/>
      <c r="N967" s="92"/>
      <c r="O967" s="92"/>
      <c r="P967" s="92"/>
      <c r="Q967" s="92"/>
      <c r="R967" s="92"/>
      <c r="S967" s="92"/>
      <c r="T967" s="92"/>
      <c r="U967" s="92"/>
      <c r="V967" s="92"/>
      <c r="W967" s="92"/>
      <c r="X967" s="92"/>
      <c r="Y967" s="92"/>
      <c r="Z967" s="92"/>
    </row>
    <row r="968" spans="1:26" x14ac:dyDescent="0.15">
      <c r="A968" s="92"/>
      <c r="B968" s="92"/>
      <c r="C968" s="92"/>
      <c r="D968" s="92"/>
      <c r="E968" s="92"/>
      <c r="F968" s="92"/>
      <c r="G968" s="92"/>
      <c r="H968" s="92"/>
      <c r="I968" s="92"/>
      <c r="J968" s="92"/>
      <c r="K968" s="92"/>
      <c r="L968" s="92"/>
      <c r="M968" s="92"/>
      <c r="N968" s="92"/>
      <c r="O968" s="92"/>
      <c r="P968" s="92"/>
      <c r="Q968" s="92"/>
      <c r="R968" s="92"/>
      <c r="S968" s="92"/>
      <c r="T968" s="92"/>
      <c r="U968" s="92"/>
      <c r="V968" s="92"/>
      <c r="W968" s="92"/>
      <c r="X968" s="92"/>
      <c r="Y968" s="92"/>
      <c r="Z968" s="92"/>
    </row>
    <row r="969" spans="1:26" x14ac:dyDescent="0.15">
      <c r="A969" s="92"/>
      <c r="B969" s="92"/>
      <c r="C969" s="92"/>
      <c r="D969" s="92"/>
      <c r="E969" s="92"/>
      <c r="F969" s="92"/>
      <c r="G969" s="92"/>
      <c r="H969" s="92"/>
      <c r="I969" s="92"/>
      <c r="J969" s="92"/>
      <c r="K969" s="92"/>
      <c r="L969" s="92"/>
      <c r="M969" s="92"/>
      <c r="N969" s="92"/>
      <c r="O969" s="92"/>
      <c r="P969" s="92"/>
      <c r="Q969" s="92"/>
      <c r="R969" s="92"/>
      <c r="S969" s="92"/>
      <c r="T969" s="92"/>
      <c r="U969" s="92"/>
      <c r="V969" s="92"/>
      <c r="W969" s="92"/>
      <c r="X969" s="92"/>
      <c r="Y969" s="92"/>
      <c r="Z969" s="92"/>
    </row>
    <row r="970" spans="1:26" x14ac:dyDescent="0.15">
      <c r="A970" s="92"/>
      <c r="B970" s="92"/>
      <c r="C970" s="92"/>
      <c r="D970" s="92"/>
      <c r="E970" s="92"/>
      <c r="F970" s="92"/>
      <c r="G970" s="92"/>
      <c r="H970" s="92"/>
      <c r="I970" s="92"/>
      <c r="J970" s="92"/>
      <c r="K970" s="92"/>
      <c r="L970" s="92"/>
      <c r="M970" s="92"/>
      <c r="N970" s="92"/>
      <c r="O970" s="92"/>
      <c r="P970" s="92"/>
      <c r="Q970" s="92"/>
      <c r="R970" s="92"/>
      <c r="S970" s="92"/>
      <c r="T970" s="92"/>
      <c r="U970" s="92"/>
      <c r="V970" s="92"/>
      <c r="W970" s="92"/>
      <c r="X970" s="92"/>
      <c r="Y970" s="92"/>
      <c r="Z970" s="92"/>
    </row>
    <row r="971" spans="1:26" x14ac:dyDescent="0.15">
      <c r="A971" s="92"/>
      <c r="B971" s="92"/>
      <c r="C971" s="92"/>
      <c r="D971" s="92"/>
      <c r="E971" s="92"/>
      <c r="F971" s="92"/>
      <c r="G971" s="92"/>
      <c r="H971" s="92"/>
      <c r="I971" s="92"/>
      <c r="J971" s="92"/>
      <c r="K971" s="92"/>
      <c r="L971" s="92"/>
      <c r="M971" s="92"/>
      <c r="N971" s="92"/>
      <c r="O971" s="92"/>
      <c r="P971" s="92"/>
      <c r="Q971" s="92"/>
      <c r="R971" s="92"/>
      <c r="S971" s="92"/>
      <c r="T971" s="92"/>
      <c r="U971" s="92"/>
      <c r="V971" s="92"/>
      <c r="W971" s="92"/>
      <c r="X971" s="92"/>
      <c r="Y971" s="92"/>
      <c r="Z971" s="92"/>
    </row>
    <row r="972" spans="1:26" x14ac:dyDescent="0.15">
      <c r="A972" s="92"/>
      <c r="B972" s="92"/>
      <c r="C972" s="92"/>
      <c r="D972" s="92"/>
      <c r="E972" s="92"/>
      <c r="F972" s="92"/>
      <c r="G972" s="92"/>
      <c r="H972" s="92"/>
      <c r="I972" s="92"/>
      <c r="J972" s="92"/>
      <c r="K972" s="92"/>
      <c r="L972" s="92"/>
      <c r="M972" s="92"/>
      <c r="N972" s="92"/>
      <c r="O972" s="92"/>
      <c r="P972" s="92"/>
      <c r="Q972" s="92"/>
      <c r="R972" s="92"/>
      <c r="S972" s="92"/>
      <c r="T972" s="92"/>
      <c r="U972" s="92"/>
      <c r="V972" s="92"/>
      <c r="W972" s="92"/>
      <c r="X972" s="92"/>
      <c r="Y972" s="92"/>
      <c r="Z972" s="92"/>
    </row>
    <row r="973" spans="1:26" x14ac:dyDescent="0.15">
      <c r="A973" s="92"/>
      <c r="B973" s="92"/>
      <c r="C973" s="92"/>
      <c r="D973" s="92"/>
      <c r="E973" s="92"/>
      <c r="F973" s="92"/>
      <c r="G973" s="92"/>
      <c r="H973" s="92"/>
      <c r="I973" s="92"/>
      <c r="J973" s="92"/>
      <c r="K973" s="92"/>
      <c r="L973" s="92"/>
      <c r="M973" s="92"/>
      <c r="N973" s="92"/>
      <c r="O973" s="92"/>
      <c r="P973" s="92"/>
      <c r="Q973" s="92"/>
      <c r="R973" s="92"/>
      <c r="S973" s="92"/>
      <c r="T973" s="92"/>
      <c r="U973" s="92"/>
      <c r="V973" s="92"/>
      <c r="W973" s="92"/>
      <c r="X973" s="92"/>
      <c r="Y973" s="92"/>
      <c r="Z973" s="92"/>
    </row>
    <row r="974" spans="1:26" x14ac:dyDescent="0.15">
      <c r="A974" s="92"/>
      <c r="B974" s="92"/>
      <c r="C974" s="92"/>
      <c r="D974" s="92"/>
      <c r="E974" s="92"/>
      <c r="F974" s="92"/>
      <c r="G974" s="92"/>
      <c r="H974" s="92"/>
      <c r="I974" s="92"/>
      <c r="J974" s="92"/>
      <c r="K974" s="92"/>
      <c r="L974" s="92"/>
      <c r="M974" s="92"/>
      <c r="N974" s="92"/>
      <c r="O974" s="92"/>
      <c r="P974" s="92"/>
      <c r="Q974" s="92"/>
      <c r="R974" s="92"/>
      <c r="S974" s="92"/>
      <c r="T974" s="92"/>
      <c r="U974" s="92"/>
      <c r="V974" s="92"/>
      <c r="W974" s="92"/>
      <c r="X974" s="92"/>
      <c r="Y974" s="92"/>
      <c r="Z974" s="92"/>
    </row>
    <row r="975" spans="1:26" x14ac:dyDescent="0.15">
      <c r="A975" s="92"/>
      <c r="B975" s="92"/>
      <c r="C975" s="92"/>
      <c r="D975" s="92"/>
      <c r="E975" s="92"/>
      <c r="F975" s="92"/>
      <c r="G975" s="92"/>
      <c r="H975" s="92"/>
      <c r="I975" s="92"/>
      <c r="J975" s="92"/>
      <c r="K975" s="92"/>
      <c r="L975" s="92"/>
      <c r="M975" s="92"/>
      <c r="N975" s="92"/>
      <c r="O975" s="92"/>
      <c r="P975" s="92"/>
      <c r="Q975" s="92"/>
      <c r="R975" s="92"/>
      <c r="S975" s="92"/>
      <c r="T975" s="92"/>
      <c r="U975" s="92"/>
      <c r="V975" s="92"/>
      <c r="W975" s="92"/>
      <c r="X975" s="92"/>
      <c r="Y975" s="92"/>
      <c r="Z975" s="92"/>
    </row>
    <row r="976" spans="1:26" x14ac:dyDescent="0.15">
      <c r="A976" s="92"/>
      <c r="B976" s="92"/>
      <c r="C976" s="92"/>
      <c r="D976" s="92"/>
      <c r="E976" s="92"/>
      <c r="F976" s="92"/>
      <c r="G976" s="92"/>
      <c r="H976" s="92"/>
      <c r="I976" s="92"/>
      <c r="J976" s="92"/>
      <c r="K976" s="92"/>
      <c r="L976" s="92"/>
      <c r="M976" s="92"/>
      <c r="N976" s="92"/>
      <c r="O976" s="92"/>
      <c r="P976" s="92"/>
      <c r="Q976" s="92"/>
      <c r="R976" s="92"/>
      <c r="S976" s="92"/>
      <c r="T976" s="92"/>
      <c r="U976" s="92"/>
      <c r="V976" s="92"/>
      <c r="W976" s="92"/>
      <c r="X976" s="92"/>
      <c r="Y976" s="92"/>
      <c r="Z976" s="92"/>
    </row>
    <row r="977" spans="1:26" x14ac:dyDescent="0.15">
      <c r="A977" s="92"/>
      <c r="B977" s="92"/>
      <c r="C977" s="92"/>
      <c r="D977" s="92"/>
      <c r="E977" s="92"/>
      <c r="F977" s="92"/>
      <c r="G977" s="92"/>
      <c r="H977" s="92"/>
      <c r="I977" s="92"/>
      <c r="J977" s="92"/>
      <c r="K977" s="92"/>
      <c r="L977" s="92"/>
      <c r="M977" s="92"/>
      <c r="N977" s="92"/>
      <c r="O977" s="92"/>
      <c r="P977" s="92"/>
      <c r="Q977" s="92"/>
      <c r="R977" s="92"/>
      <c r="S977" s="92"/>
      <c r="T977" s="92"/>
      <c r="U977" s="92"/>
      <c r="V977" s="92"/>
      <c r="W977" s="92"/>
      <c r="X977" s="92"/>
      <c r="Y977" s="92"/>
      <c r="Z977" s="92"/>
    </row>
    <row r="978" spans="1:26" x14ac:dyDescent="0.15">
      <c r="A978" s="92"/>
      <c r="B978" s="92"/>
      <c r="C978" s="92"/>
      <c r="D978" s="92"/>
      <c r="E978" s="92"/>
      <c r="F978" s="92"/>
      <c r="G978" s="92"/>
      <c r="H978" s="92"/>
      <c r="I978" s="92"/>
      <c r="J978" s="92"/>
      <c r="K978" s="92"/>
      <c r="L978" s="92"/>
      <c r="M978" s="92"/>
      <c r="N978" s="92"/>
      <c r="O978" s="92"/>
      <c r="P978" s="92"/>
      <c r="Q978" s="92"/>
      <c r="R978" s="92"/>
      <c r="S978" s="92"/>
      <c r="T978" s="92"/>
      <c r="U978" s="92"/>
      <c r="V978" s="92"/>
      <c r="W978" s="92"/>
      <c r="X978" s="92"/>
      <c r="Y978" s="92"/>
      <c r="Z978" s="92"/>
    </row>
    <row r="979" spans="1:26" x14ac:dyDescent="0.15">
      <c r="A979" s="92"/>
      <c r="B979" s="92"/>
      <c r="C979" s="92"/>
      <c r="D979" s="92"/>
      <c r="E979" s="92"/>
      <c r="F979" s="92"/>
      <c r="G979" s="92"/>
      <c r="H979" s="92"/>
      <c r="I979" s="92"/>
      <c r="J979" s="92"/>
      <c r="K979" s="92"/>
      <c r="L979" s="92"/>
      <c r="M979" s="92"/>
      <c r="N979" s="92"/>
      <c r="O979" s="92"/>
      <c r="P979" s="92"/>
      <c r="Q979" s="92"/>
      <c r="R979" s="92"/>
      <c r="S979" s="92"/>
      <c r="T979" s="92"/>
      <c r="U979" s="92"/>
      <c r="V979" s="92"/>
      <c r="W979" s="92"/>
      <c r="X979" s="92"/>
      <c r="Y979" s="92"/>
      <c r="Z979" s="92"/>
    </row>
    <row r="980" spans="1:26" x14ac:dyDescent="0.15">
      <c r="A980" s="92"/>
      <c r="B980" s="92"/>
      <c r="C980" s="92"/>
      <c r="D980" s="92"/>
      <c r="E980" s="92"/>
      <c r="F980" s="92"/>
      <c r="G980" s="92"/>
      <c r="H980" s="92"/>
      <c r="I980" s="92"/>
      <c r="J980" s="92"/>
      <c r="K980" s="92"/>
      <c r="L980" s="92"/>
      <c r="M980" s="92"/>
      <c r="N980" s="92"/>
      <c r="O980" s="92"/>
      <c r="P980" s="92"/>
      <c r="Q980" s="92"/>
      <c r="R980" s="92"/>
      <c r="S980" s="92"/>
      <c r="T980" s="92"/>
      <c r="U980" s="92"/>
      <c r="V980" s="92"/>
      <c r="W980" s="92"/>
      <c r="X980" s="92"/>
      <c r="Y980" s="92"/>
      <c r="Z980" s="92"/>
    </row>
    <row r="981" spans="1:26" x14ac:dyDescent="0.15">
      <c r="A981" s="92"/>
      <c r="B981" s="92"/>
      <c r="C981" s="92"/>
      <c r="D981" s="92"/>
      <c r="E981" s="92"/>
      <c r="F981" s="92"/>
      <c r="G981" s="92"/>
      <c r="H981" s="92"/>
      <c r="I981" s="92"/>
      <c r="J981" s="92"/>
      <c r="K981" s="92"/>
      <c r="L981" s="92"/>
      <c r="M981" s="92"/>
      <c r="N981" s="92"/>
      <c r="O981" s="92"/>
      <c r="P981" s="92"/>
      <c r="Q981" s="92"/>
      <c r="R981" s="92"/>
      <c r="S981" s="92"/>
      <c r="T981" s="92"/>
      <c r="U981" s="92"/>
      <c r="V981" s="92"/>
      <c r="W981" s="92"/>
      <c r="X981" s="92"/>
      <c r="Y981" s="92"/>
      <c r="Z981" s="92"/>
    </row>
    <row r="982" spans="1:26" x14ac:dyDescent="0.15">
      <c r="A982" s="92"/>
      <c r="B982" s="92"/>
      <c r="C982" s="92"/>
      <c r="D982" s="92"/>
      <c r="E982" s="92"/>
      <c r="F982" s="92"/>
      <c r="G982" s="92"/>
      <c r="H982" s="92"/>
      <c r="I982" s="92"/>
      <c r="J982" s="92"/>
      <c r="K982" s="92"/>
      <c r="L982" s="92"/>
      <c r="M982" s="92"/>
      <c r="N982" s="92"/>
      <c r="O982" s="92"/>
      <c r="P982" s="92"/>
      <c r="Q982" s="92"/>
      <c r="R982" s="92"/>
      <c r="S982" s="92"/>
      <c r="T982" s="92"/>
      <c r="U982" s="92"/>
      <c r="V982" s="92"/>
      <c r="W982" s="92"/>
      <c r="X982" s="92"/>
      <c r="Y982" s="92"/>
      <c r="Z982" s="92"/>
    </row>
    <row r="983" spans="1:26" x14ac:dyDescent="0.15">
      <c r="A983" s="92"/>
      <c r="B983" s="92"/>
      <c r="C983" s="92"/>
      <c r="D983" s="92"/>
      <c r="E983" s="92"/>
      <c r="F983" s="92"/>
      <c r="G983" s="92"/>
      <c r="H983" s="92"/>
      <c r="I983" s="92"/>
      <c r="J983" s="92"/>
      <c r="K983" s="92"/>
      <c r="L983" s="92"/>
      <c r="M983" s="92"/>
      <c r="N983" s="92"/>
      <c r="O983" s="92"/>
      <c r="P983" s="92"/>
      <c r="Q983" s="92"/>
      <c r="R983" s="92"/>
      <c r="S983" s="92"/>
      <c r="T983" s="92"/>
      <c r="U983" s="92"/>
      <c r="V983" s="92"/>
      <c r="W983" s="92"/>
      <c r="X983" s="92"/>
      <c r="Y983" s="92"/>
      <c r="Z983" s="92"/>
    </row>
    <row r="984" spans="1:26" x14ac:dyDescent="0.15">
      <c r="A984" s="92"/>
      <c r="B984" s="92"/>
      <c r="C984" s="92"/>
      <c r="D984" s="92"/>
      <c r="E984" s="92"/>
      <c r="F984" s="92"/>
      <c r="G984" s="92"/>
      <c r="H984" s="92"/>
      <c r="I984" s="92"/>
      <c r="J984" s="92"/>
      <c r="K984" s="92"/>
      <c r="L984" s="92"/>
      <c r="M984" s="92"/>
      <c r="N984" s="92"/>
      <c r="O984" s="92"/>
      <c r="P984" s="92"/>
      <c r="Q984" s="92"/>
      <c r="R984" s="92"/>
      <c r="S984" s="92"/>
      <c r="T984" s="92"/>
      <c r="U984" s="92"/>
      <c r="V984" s="92"/>
      <c r="W984" s="92"/>
      <c r="X984" s="92"/>
      <c r="Y984" s="92"/>
      <c r="Z984" s="92"/>
    </row>
    <row r="985" spans="1:26" x14ac:dyDescent="0.15">
      <c r="A985" s="92"/>
      <c r="B985" s="92"/>
      <c r="C985" s="92"/>
      <c r="D985" s="92"/>
      <c r="E985" s="92"/>
      <c r="F985" s="92"/>
      <c r="G985" s="92"/>
      <c r="H985" s="92"/>
      <c r="I985" s="92"/>
      <c r="J985" s="92"/>
      <c r="K985" s="92"/>
      <c r="L985" s="92"/>
      <c r="M985" s="92"/>
      <c r="N985" s="92"/>
      <c r="O985" s="92"/>
      <c r="P985" s="92"/>
      <c r="Q985" s="92"/>
      <c r="R985" s="92"/>
      <c r="S985" s="92"/>
      <c r="T985" s="92"/>
      <c r="U985" s="92"/>
      <c r="V985" s="92"/>
      <c r="W985" s="92"/>
      <c r="X985" s="92"/>
      <c r="Y985" s="92"/>
      <c r="Z985" s="92"/>
    </row>
    <row r="986" spans="1:26" x14ac:dyDescent="0.15">
      <c r="A986" s="92"/>
      <c r="B986" s="92"/>
      <c r="C986" s="92"/>
      <c r="D986" s="92"/>
      <c r="E986" s="92"/>
      <c r="F986" s="92"/>
      <c r="G986" s="92"/>
      <c r="H986" s="92"/>
      <c r="I986" s="92"/>
      <c r="J986" s="92"/>
      <c r="K986" s="92"/>
      <c r="L986" s="92"/>
      <c r="M986" s="92"/>
      <c r="N986" s="92"/>
      <c r="O986" s="92"/>
      <c r="P986" s="92"/>
      <c r="Q986" s="92"/>
      <c r="R986" s="92"/>
      <c r="S986" s="92"/>
      <c r="T986" s="92"/>
      <c r="U986" s="92"/>
      <c r="V986" s="92"/>
      <c r="W986" s="92"/>
      <c r="X986" s="92"/>
      <c r="Y986" s="92"/>
      <c r="Z986" s="92"/>
    </row>
    <row r="987" spans="1:26" x14ac:dyDescent="0.15">
      <c r="A987" s="92"/>
      <c r="B987" s="92"/>
      <c r="C987" s="92"/>
      <c r="D987" s="92"/>
      <c r="E987" s="92"/>
      <c r="F987" s="92"/>
      <c r="G987" s="92"/>
      <c r="H987" s="92"/>
      <c r="I987" s="92"/>
      <c r="J987" s="92"/>
      <c r="K987" s="92"/>
      <c r="L987" s="92"/>
      <c r="M987" s="92"/>
      <c r="N987" s="92"/>
      <c r="O987" s="92"/>
      <c r="P987" s="92"/>
      <c r="Q987" s="92"/>
      <c r="R987" s="92"/>
      <c r="S987" s="92"/>
      <c r="T987" s="92"/>
      <c r="U987" s="92"/>
      <c r="V987" s="92"/>
      <c r="W987" s="92"/>
      <c r="X987" s="92"/>
      <c r="Y987" s="92"/>
      <c r="Z987" s="92"/>
    </row>
    <row r="988" spans="1:26" x14ac:dyDescent="0.15">
      <c r="A988" s="92"/>
      <c r="B988" s="92"/>
      <c r="C988" s="92"/>
      <c r="D988" s="92"/>
      <c r="E988" s="92"/>
      <c r="F988" s="92"/>
      <c r="G988" s="92"/>
      <c r="H988" s="92"/>
      <c r="I988" s="92"/>
      <c r="J988" s="92"/>
      <c r="K988" s="92"/>
      <c r="L988" s="92"/>
      <c r="M988" s="92"/>
      <c r="N988" s="92"/>
      <c r="O988" s="92"/>
      <c r="P988" s="92"/>
      <c r="Q988" s="92"/>
      <c r="R988" s="92"/>
      <c r="S988" s="92"/>
      <c r="T988" s="92"/>
      <c r="U988" s="92"/>
      <c r="V988" s="92"/>
      <c r="W988" s="92"/>
      <c r="X988" s="92"/>
      <c r="Y988" s="92"/>
      <c r="Z988" s="92"/>
    </row>
    <row r="989" spans="1:26" x14ac:dyDescent="0.15">
      <c r="A989" s="92"/>
      <c r="B989" s="92"/>
      <c r="C989" s="92"/>
      <c r="D989" s="92"/>
      <c r="E989" s="92"/>
      <c r="F989" s="92"/>
      <c r="G989" s="92"/>
      <c r="H989" s="92"/>
      <c r="I989" s="92"/>
      <c r="J989" s="92"/>
      <c r="K989" s="92"/>
      <c r="L989" s="92"/>
      <c r="M989" s="92"/>
      <c r="N989" s="92"/>
      <c r="O989" s="92"/>
      <c r="P989" s="92"/>
      <c r="Q989" s="92"/>
      <c r="R989" s="92"/>
      <c r="S989" s="92"/>
      <c r="T989" s="92"/>
      <c r="U989" s="92"/>
      <c r="V989" s="92"/>
      <c r="W989" s="92"/>
      <c r="X989" s="92"/>
      <c r="Y989" s="92"/>
      <c r="Z989" s="92"/>
    </row>
    <row r="990" spans="1:26" x14ac:dyDescent="0.15">
      <c r="A990" s="92"/>
      <c r="B990" s="92"/>
      <c r="C990" s="92"/>
      <c r="D990" s="92"/>
      <c r="E990" s="92"/>
      <c r="F990" s="92"/>
      <c r="G990" s="92"/>
      <c r="H990" s="92"/>
      <c r="I990" s="92"/>
      <c r="J990" s="92"/>
      <c r="K990" s="92"/>
      <c r="L990" s="92"/>
      <c r="M990" s="92"/>
      <c r="N990" s="92"/>
      <c r="O990" s="92"/>
      <c r="P990" s="92"/>
      <c r="Q990" s="92"/>
      <c r="R990" s="92"/>
      <c r="S990" s="92"/>
      <c r="T990" s="92"/>
      <c r="U990" s="92"/>
      <c r="V990" s="92"/>
      <c r="W990" s="92"/>
      <c r="X990" s="92"/>
      <c r="Y990" s="92"/>
      <c r="Z990" s="92"/>
    </row>
    <row r="991" spans="1:26" x14ac:dyDescent="0.15">
      <c r="A991" s="92"/>
      <c r="B991" s="92"/>
      <c r="C991" s="92"/>
      <c r="D991" s="92"/>
      <c r="E991" s="92"/>
      <c r="F991" s="92"/>
      <c r="G991" s="92"/>
      <c r="H991" s="92"/>
      <c r="I991" s="92"/>
      <c r="J991" s="92"/>
      <c r="K991" s="92"/>
      <c r="L991" s="92"/>
      <c r="M991" s="92"/>
      <c r="N991" s="92"/>
      <c r="O991" s="92"/>
      <c r="P991" s="92"/>
      <c r="Q991" s="92"/>
      <c r="R991" s="92"/>
      <c r="S991" s="92"/>
      <c r="T991" s="92"/>
      <c r="U991" s="92"/>
      <c r="V991" s="92"/>
      <c r="W991" s="92"/>
      <c r="X991" s="92"/>
      <c r="Y991" s="92"/>
      <c r="Z991" s="92"/>
    </row>
    <row r="992" spans="1:26" x14ac:dyDescent="0.15">
      <c r="A992" s="92"/>
      <c r="B992" s="92"/>
      <c r="C992" s="92"/>
      <c r="D992" s="92"/>
      <c r="E992" s="92"/>
      <c r="F992" s="92"/>
      <c r="G992" s="92"/>
      <c r="H992" s="92"/>
      <c r="I992" s="92"/>
      <c r="J992" s="92"/>
      <c r="K992" s="92"/>
      <c r="L992" s="92"/>
      <c r="M992" s="92"/>
      <c r="N992" s="92"/>
      <c r="O992" s="92"/>
      <c r="P992" s="92"/>
      <c r="Q992" s="92"/>
      <c r="R992" s="92"/>
      <c r="S992" s="92"/>
      <c r="T992" s="92"/>
      <c r="U992" s="92"/>
      <c r="V992" s="92"/>
      <c r="W992" s="92"/>
      <c r="X992" s="92"/>
      <c r="Y992" s="92"/>
      <c r="Z992" s="92"/>
    </row>
    <row r="993" spans="1:26" x14ac:dyDescent="0.15">
      <c r="A993" s="92"/>
      <c r="B993" s="92"/>
      <c r="C993" s="92"/>
      <c r="D993" s="92"/>
      <c r="E993" s="92"/>
      <c r="F993" s="92"/>
      <c r="G993" s="92"/>
      <c r="H993" s="92"/>
      <c r="I993" s="92"/>
      <c r="J993" s="92"/>
      <c r="K993" s="92"/>
      <c r="L993" s="92"/>
      <c r="M993" s="92"/>
      <c r="N993" s="92"/>
      <c r="O993" s="92"/>
      <c r="P993" s="92"/>
      <c r="Q993" s="92"/>
      <c r="R993" s="92"/>
      <c r="S993" s="92"/>
      <c r="T993" s="92"/>
      <c r="U993" s="92"/>
      <c r="V993" s="92"/>
      <c r="W993" s="92"/>
      <c r="X993" s="92"/>
      <c r="Y993" s="92"/>
      <c r="Z993" s="92"/>
    </row>
    <row r="994" spans="1:26" x14ac:dyDescent="0.15">
      <c r="A994" s="92"/>
      <c r="B994" s="92"/>
      <c r="C994" s="92"/>
      <c r="D994" s="92"/>
      <c r="E994" s="92"/>
      <c r="F994" s="92"/>
      <c r="G994" s="92"/>
      <c r="H994" s="92"/>
      <c r="I994" s="92"/>
      <c r="J994" s="92"/>
      <c r="K994" s="92"/>
      <c r="L994" s="92"/>
      <c r="M994" s="92"/>
      <c r="N994" s="92"/>
      <c r="O994" s="92"/>
      <c r="P994" s="92"/>
      <c r="Q994" s="92"/>
      <c r="R994" s="92"/>
      <c r="S994" s="92"/>
      <c r="T994" s="92"/>
      <c r="U994" s="92"/>
      <c r="V994" s="92"/>
      <c r="W994" s="92"/>
      <c r="X994" s="92"/>
      <c r="Y994" s="92"/>
      <c r="Z994" s="92"/>
    </row>
    <row r="995" spans="1:26" x14ac:dyDescent="0.15">
      <c r="A995" s="92"/>
      <c r="B995" s="92"/>
      <c r="C995" s="92"/>
      <c r="D995" s="92"/>
      <c r="E995" s="92"/>
      <c r="F995" s="92"/>
      <c r="G995" s="92"/>
      <c r="H995" s="92"/>
      <c r="I995" s="92"/>
      <c r="J995" s="92"/>
      <c r="K995" s="92"/>
      <c r="L995" s="92"/>
      <c r="M995" s="92"/>
      <c r="N995" s="92"/>
      <c r="O995" s="92"/>
      <c r="P995" s="92"/>
      <c r="Q995" s="92"/>
      <c r="R995" s="92"/>
      <c r="S995" s="92"/>
      <c r="T995" s="92"/>
      <c r="U995" s="92"/>
      <c r="V995" s="92"/>
      <c r="W995" s="92"/>
      <c r="X995" s="92"/>
      <c r="Y995" s="92"/>
      <c r="Z995" s="92"/>
    </row>
    <row r="996" spans="1:26" x14ac:dyDescent="0.15">
      <c r="A996" s="92"/>
      <c r="B996" s="92"/>
      <c r="C996" s="92"/>
      <c r="D996" s="92"/>
      <c r="E996" s="92"/>
      <c r="F996" s="92"/>
      <c r="G996" s="92"/>
      <c r="H996" s="92"/>
      <c r="I996" s="92"/>
      <c r="J996" s="92"/>
      <c r="K996" s="92"/>
      <c r="L996" s="92"/>
      <c r="M996" s="92"/>
      <c r="N996" s="92"/>
      <c r="O996" s="92"/>
      <c r="P996" s="92"/>
      <c r="Q996" s="92"/>
      <c r="R996" s="92"/>
      <c r="S996" s="92"/>
      <c r="T996" s="92"/>
      <c r="U996" s="92"/>
      <c r="V996" s="92"/>
      <c r="W996" s="92"/>
      <c r="X996" s="92"/>
      <c r="Y996" s="92"/>
      <c r="Z996" s="92"/>
    </row>
    <row r="997" spans="1:26" x14ac:dyDescent="0.15">
      <c r="A997" s="92"/>
      <c r="B997" s="92"/>
      <c r="C997" s="92"/>
      <c r="D997" s="92"/>
      <c r="E997" s="92"/>
      <c r="F997" s="92"/>
      <c r="G997" s="92"/>
      <c r="H997" s="92"/>
      <c r="I997" s="92"/>
      <c r="J997" s="92"/>
      <c r="K997" s="92"/>
      <c r="L997" s="92"/>
      <c r="M997" s="92"/>
      <c r="N997" s="92"/>
      <c r="O997" s="92"/>
      <c r="P997" s="92"/>
      <c r="Q997" s="92"/>
      <c r="R997" s="92"/>
      <c r="S997" s="92"/>
      <c r="T997" s="92"/>
      <c r="U997" s="92"/>
      <c r="V997" s="92"/>
      <c r="W997" s="92"/>
      <c r="X997" s="92"/>
      <c r="Y997" s="92"/>
      <c r="Z997" s="92"/>
    </row>
    <row r="998" spans="1:26" x14ac:dyDescent="0.15">
      <c r="A998" s="92"/>
      <c r="B998" s="92"/>
      <c r="C998" s="92"/>
      <c r="D998" s="92"/>
      <c r="E998" s="92"/>
      <c r="F998" s="92"/>
      <c r="G998" s="92"/>
      <c r="H998" s="92"/>
      <c r="I998" s="92"/>
      <c r="J998" s="92"/>
      <c r="K998" s="92"/>
      <c r="L998" s="92"/>
      <c r="M998" s="92"/>
      <c r="N998" s="92"/>
      <c r="O998" s="92"/>
      <c r="P998" s="92"/>
      <c r="Q998" s="92"/>
      <c r="R998" s="92"/>
      <c r="S998" s="92"/>
      <c r="T998" s="92"/>
      <c r="U998" s="92"/>
      <c r="V998" s="92"/>
      <c r="W998" s="92"/>
      <c r="X998" s="92"/>
      <c r="Y998" s="92"/>
      <c r="Z998" s="92"/>
    </row>
    <row r="999" spans="1:26" x14ac:dyDescent="0.15">
      <c r="A999" s="92"/>
      <c r="B999" s="92"/>
      <c r="C999" s="92"/>
      <c r="D999" s="92"/>
      <c r="E999" s="92"/>
      <c r="F999" s="92"/>
      <c r="G999" s="92"/>
      <c r="H999" s="92"/>
      <c r="I999" s="92"/>
      <c r="J999" s="92"/>
      <c r="K999" s="92"/>
      <c r="L999" s="92"/>
      <c r="M999" s="92"/>
      <c r="N999" s="92"/>
      <c r="O999" s="92"/>
      <c r="P999" s="92"/>
      <c r="Q999" s="92"/>
      <c r="R999" s="92"/>
      <c r="S999" s="92"/>
      <c r="T999" s="92"/>
      <c r="U999" s="92"/>
      <c r="V999" s="92"/>
      <c r="W999" s="92"/>
      <c r="X999" s="92"/>
      <c r="Y999" s="92"/>
      <c r="Z999" s="92"/>
    </row>
    <row r="1000" spans="1:26" x14ac:dyDescent="0.15">
      <c r="A1000" s="92"/>
      <c r="B1000" s="92"/>
      <c r="C1000" s="92"/>
      <c r="D1000" s="92"/>
      <c r="E1000" s="92"/>
      <c r="F1000" s="92"/>
      <c r="G1000" s="92"/>
      <c r="H1000" s="92"/>
      <c r="I1000" s="92"/>
      <c r="J1000" s="92"/>
      <c r="K1000" s="92"/>
      <c r="L1000" s="92"/>
      <c r="M1000" s="92"/>
      <c r="N1000" s="92"/>
      <c r="O1000" s="92"/>
      <c r="P1000" s="92"/>
      <c r="Q1000" s="92"/>
      <c r="R1000" s="92"/>
      <c r="S1000" s="92"/>
      <c r="T1000" s="92"/>
      <c r="U1000" s="92"/>
      <c r="V1000" s="92"/>
      <c r="W1000" s="92"/>
      <c r="X1000" s="92"/>
      <c r="Y1000" s="92"/>
      <c r="Z1000" s="92"/>
    </row>
  </sheetData>
  <sheetProtection algorithmName="SHA-512" hashValue="e4f5QbhdYwmttFp//a3gLdZB7rdVWkAuUM6lVGifZmH+aSWVL/4cEKrNrgK9IKgvdsjbRBKwH8U7Y+g7YADJzQ==" saltValue="YE/xmZy5Ko+hfTok9ETzIw==" spinCount="100000" sheet="1" objects="1" scenarios="1"/>
  <mergeCells count="9">
    <mergeCell ref="C3:E3"/>
    <mergeCell ref="E8:E10"/>
    <mergeCell ref="E13:E15"/>
    <mergeCell ref="E19:E21"/>
    <mergeCell ref="E24:E26"/>
    <mergeCell ref="C8:C10"/>
    <mergeCell ref="C13:C15"/>
    <mergeCell ref="C19:C21"/>
    <mergeCell ref="C24:C26"/>
  </mergeCells>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1"/>
  <dimension ref="B1:B161"/>
  <sheetViews>
    <sheetView view="pageBreakPreview" topLeftCell="A136" zoomScale="90" zoomScaleNormal="80" zoomScaleSheetLayoutView="90" zoomScalePageLayoutView="80" workbookViewId="0">
      <selection activeCell="B18" sqref="B18"/>
    </sheetView>
  </sheetViews>
  <sheetFormatPr defaultColWidth="8.75" defaultRowHeight="11.25" x14ac:dyDescent="0.15"/>
  <cols>
    <col min="1" max="1" width="8.75" style="323"/>
    <col min="2" max="2" width="172.75" style="323" customWidth="1"/>
    <col min="3" max="16384" width="8.75" style="323"/>
  </cols>
  <sheetData>
    <row r="1" spans="2:2" ht="15.75" x14ac:dyDescent="0.15">
      <c r="B1" s="324" t="s">
        <v>28</v>
      </c>
    </row>
    <row r="2" spans="2:2" ht="23.25" x14ac:dyDescent="0.15">
      <c r="B2" s="325" t="s">
        <v>29</v>
      </c>
    </row>
    <row r="3" spans="2:2" ht="14.25" x14ac:dyDescent="0.15">
      <c r="B3" s="326"/>
    </row>
    <row r="4" spans="2:2" ht="15.75" x14ac:dyDescent="0.15">
      <c r="B4" s="324" t="s">
        <v>30</v>
      </c>
    </row>
    <row r="5" spans="2:2" ht="32.25" customHeight="1" x14ac:dyDescent="0.15">
      <c r="B5" s="326" t="s">
        <v>31</v>
      </c>
    </row>
    <row r="6" spans="2:2" ht="14.25" x14ac:dyDescent="0.15">
      <c r="B6" s="326"/>
    </row>
    <row r="7" spans="2:2" ht="47.25" x14ac:dyDescent="0.15">
      <c r="B7" s="326" t="s">
        <v>32</v>
      </c>
    </row>
    <row r="8" spans="2:2" ht="14.25" x14ac:dyDescent="0.15">
      <c r="B8" s="326"/>
    </row>
    <row r="9" spans="2:2" ht="28.5" x14ac:dyDescent="0.15">
      <c r="B9" s="326" t="s">
        <v>33</v>
      </c>
    </row>
    <row r="10" spans="2:2" ht="14.25" x14ac:dyDescent="0.15">
      <c r="B10" s="326"/>
    </row>
    <row r="11" spans="2:2" ht="14.25" x14ac:dyDescent="0.15">
      <c r="B11" s="326" t="s">
        <v>34</v>
      </c>
    </row>
    <row r="12" spans="2:2" ht="14.25" x14ac:dyDescent="0.15">
      <c r="B12" s="326"/>
    </row>
    <row r="13" spans="2:2" ht="28.5" x14ac:dyDescent="0.15">
      <c r="B13" s="326" t="s">
        <v>35</v>
      </c>
    </row>
    <row r="14" spans="2:2" ht="18.75" x14ac:dyDescent="0.15">
      <c r="B14" s="326" t="s">
        <v>36</v>
      </c>
    </row>
    <row r="15" spans="2:2" ht="33" x14ac:dyDescent="0.15">
      <c r="B15" s="326" t="s">
        <v>37</v>
      </c>
    </row>
    <row r="16" spans="2:2" ht="14.25" x14ac:dyDescent="0.15">
      <c r="B16" s="326"/>
    </row>
    <row r="17" spans="2:2" ht="14.25" x14ac:dyDescent="0.15">
      <c r="B17" s="326" t="s">
        <v>38</v>
      </c>
    </row>
    <row r="19" spans="2:2" ht="14.25" x14ac:dyDescent="0.15">
      <c r="B19" s="326"/>
    </row>
    <row r="20" spans="2:2" ht="15.75" x14ac:dyDescent="0.15">
      <c r="B20" s="324" t="s">
        <v>39</v>
      </c>
    </row>
    <row r="21" spans="2:2" ht="14.25" x14ac:dyDescent="0.15">
      <c r="B21" s="326" t="s">
        <v>40</v>
      </c>
    </row>
    <row r="22" spans="2:2" ht="14.25" x14ac:dyDescent="0.15">
      <c r="B22" s="326"/>
    </row>
    <row r="23" spans="2:2" ht="15.75" x14ac:dyDescent="0.15">
      <c r="B23" s="324" t="s">
        <v>41</v>
      </c>
    </row>
    <row r="24" spans="2:2" ht="14.25" x14ac:dyDescent="0.15">
      <c r="B24" s="326" t="s">
        <v>42</v>
      </c>
    </row>
    <row r="25" spans="2:2" ht="14.25" x14ac:dyDescent="0.15">
      <c r="B25" s="326"/>
    </row>
    <row r="26" spans="2:2" ht="42.75" x14ac:dyDescent="0.15">
      <c r="B26" s="326" t="s">
        <v>43</v>
      </c>
    </row>
    <row r="27" spans="2:2" ht="14.25" x14ac:dyDescent="0.15">
      <c r="B27" s="326"/>
    </row>
    <row r="28" spans="2:2" ht="14.25" x14ac:dyDescent="0.15">
      <c r="B28" s="326" t="s">
        <v>44</v>
      </c>
    </row>
    <row r="29" spans="2:2" ht="14.25" x14ac:dyDescent="0.15">
      <c r="B29" s="326"/>
    </row>
    <row r="30" spans="2:2" ht="14.25" x14ac:dyDescent="0.15">
      <c r="B30" s="326" t="s">
        <v>45</v>
      </c>
    </row>
    <row r="31" spans="2:2" ht="14.25" x14ac:dyDescent="0.15">
      <c r="B31" s="326"/>
    </row>
    <row r="32" spans="2:2" ht="28.5" x14ac:dyDescent="0.15">
      <c r="B32" s="326" t="s">
        <v>46</v>
      </c>
    </row>
    <row r="33" spans="2:2" ht="14.25" x14ac:dyDescent="0.15">
      <c r="B33" s="326"/>
    </row>
    <row r="34" spans="2:2" ht="42.75" x14ac:dyDescent="0.15">
      <c r="B34" s="326" t="s">
        <v>47</v>
      </c>
    </row>
    <row r="36" spans="2:2" ht="14.25" x14ac:dyDescent="0.15">
      <c r="B36" s="326"/>
    </row>
    <row r="37" spans="2:2" ht="15.75" x14ac:dyDescent="0.15">
      <c r="B37" s="324" t="s">
        <v>48</v>
      </c>
    </row>
    <row r="38" spans="2:2" ht="14.25" x14ac:dyDescent="0.15">
      <c r="B38" s="326" t="s">
        <v>49</v>
      </c>
    </row>
    <row r="39" spans="2:2" ht="14.25" x14ac:dyDescent="0.15">
      <c r="B39" s="327" t="s">
        <v>50</v>
      </c>
    </row>
    <row r="40" spans="2:2" ht="14.25" x14ac:dyDescent="0.15">
      <c r="B40" s="327" t="s">
        <v>51</v>
      </c>
    </row>
    <row r="41" spans="2:2" ht="14.25" x14ac:dyDescent="0.15">
      <c r="B41" s="327" t="s">
        <v>52</v>
      </c>
    </row>
    <row r="42" spans="2:2" ht="14.25" x14ac:dyDescent="0.15">
      <c r="B42" s="328" t="s">
        <v>53</v>
      </c>
    </row>
    <row r="43" spans="2:2" ht="14.25" x14ac:dyDescent="0.15">
      <c r="B43" s="326"/>
    </row>
    <row r="44" spans="2:2" ht="47.25" x14ac:dyDescent="0.15">
      <c r="B44" s="326" t="s">
        <v>54</v>
      </c>
    </row>
    <row r="45" spans="2:2" ht="14.25" x14ac:dyDescent="0.15">
      <c r="B45" s="326"/>
    </row>
    <row r="46" spans="2:2" ht="15" x14ac:dyDescent="0.15">
      <c r="B46" s="329" t="s">
        <v>55</v>
      </c>
    </row>
    <row r="47" spans="2:2" ht="28.5" x14ac:dyDescent="0.15">
      <c r="B47" s="326" t="s">
        <v>56</v>
      </c>
    </row>
    <row r="48" spans="2:2" ht="14.25" x14ac:dyDescent="0.15">
      <c r="B48" s="326"/>
    </row>
    <row r="49" spans="2:2" ht="14.25" x14ac:dyDescent="0.15">
      <c r="B49" s="326" t="s">
        <v>57</v>
      </c>
    </row>
    <row r="50" spans="2:2" ht="14.25" x14ac:dyDescent="0.15">
      <c r="B50" s="326"/>
    </row>
    <row r="51" spans="2:2" ht="14.25" x14ac:dyDescent="0.15">
      <c r="B51" s="326" t="s">
        <v>58</v>
      </c>
    </row>
    <row r="52" spans="2:2" ht="14.25" x14ac:dyDescent="0.15">
      <c r="B52" s="326"/>
    </row>
    <row r="53" spans="2:2" ht="15" x14ac:dyDescent="0.15">
      <c r="B53" s="329" t="s">
        <v>59</v>
      </c>
    </row>
    <row r="54" spans="2:2" ht="28.5" x14ac:dyDescent="0.15">
      <c r="B54" s="326" t="s">
        <v>60</v>
      </c>
    </row>
    <row r="55" spans="2:2" ht="14.25" x14ac:dyDescent="0.15">
      <c r="B55" s="326"/>
    </row>
    <row r="56" spans="2:2" ht="28.5" x14ac:dyDescent="0.15">
      <c r="B56" s="326" t="s">
        <v>61</v>
      </c>
    </row>
    <row r="57" spans="2:2" ht="14.25" x14ac:dyDescent="0.15">
      <c r="B57" s="326"/>
    </row>
    <row r="58" spans="2:2" ht="14.25" x14ac:dyDescent="0.15">
      <c r="B58" s="326" t="s">
        <v>62</v>
      </c>
    </row>
    <row r="59" spans="2:2" ht="14.25" x14ac:dyDescent="0.15">
      <c r="B59" s="326"/>
    </row>
    <row r="60" spans="2:2" ht="15" x14ac:dyDescent="0.15">
      <c r="B60" s="329" t="s">
        <v>63</v>
      </c>
    </row>
    <row r="61" spans="2:2" ht="14.25" x14ac:dyDescent="0.15">
      <c r="B61" s="326" t="s">
        <v>64</v>
      </c>
    </row>
    <row r="62" spans="2:2" ht="15" x14ac:dyDescent="0.15">
      <c r="B62" s="330" t="s">
        <v>65</v>
      </c>
    </row>
    <row r="63" spans="2:2" ht="15" x14ac:dyDescent="0.15">
      <c r="B63" s="330" t="s">
        <v>66</v>
      </c>
    </row>
    <row r="64" spans="2:2" ht="15" x14ac:dyDescent="0.15">
      <c r="B64" s="330" t="s">
        <v>67</v>
      </c>
    </row>
    <row r="65" spans="2:2" ht="14.25" x14ac:dyDescent="0.15">
      <c r="B65" s="326"/>
    </row>
    <row r="66" spans="2:2" ht="14.25" x14ac:dyDescent="0.15">
      <c r="B66" s="326" t="s">
        <v>68</v>
      </c>
    </row>
    <row r="67" spans="2:2" ht="14.25" x14ac:dyDescent="0.15">
      <c r="B67" s="326"/>
    </row>
    <row r="68" spans="2:2" ht="14.25" x14ac:dyDescent="0.15">
      <c r="B68" s="326" t="s">
        <v>69</v>
      </c>
    </row>
    <row r="69" spans="2:2" ht="15" x14ac:dyDescent="0.15">
      <c r="B69" s="330" t="s">
        <v>70</v>
      </c>
    </row>
    <row r="70" spans="2:2" ht="15" x14ac:dyDescent="0.15">
      <c r="B70" s="330" t="s">
        <v>71</v>
      </c>
    </row>
    <row r="71" spans="2:2" ht="15" x14ac:dyDescent="0.15">
      <c r="B71" s="330" t="s">
        <v>72</v>
      </c>
    </row>
    <row r="72" spans="2:2" ht="15" x14ac:dyDescent="0.15">
      <c r="B72" s="330" t="s">
        <v>73</v>
      </c>
    </row>
    <row r="73" spans="2:2" ht="15.75" x14ac:dyDescent="0.15">
      <c r="B73" s="331"/>
    </row>
    <row r="74" spans="2:2" ht="15.75" x14ac:dyDescent="0.15">
      <c r="B74" s="331" t="s">
        <v>74</v>
      </c>
    </row>
    <row r="75" spans="2:2" ht="15" x14ac:dyDescent="0.15">
      <c r="B75" s="332" t="s">
        <v>75</v>
      </c>
    </row>
    <row r="76" spans="2:2" ht="15" x14ac:dyDescent="0.15">
      <c r="B76" s="332"/>
    </row>
    <row r="77" spans="2:2" ht="15" x14ac:dyDescent="0.15">
      <c r="B77" s="332" t="s">
        <v>76</v>
      </c>
    </row>
    <row r="78" spans="2:2" ht="15" x14ac:dyDescent="0.15">
      <c r="B78" s="332"/>
    </row>
    <row r="79" spans="2:2" ht="15.75" x14ac:dyDescent="0.15">
      <c r="B79" s="324" t="s">
        <v>77</v>
      </c>
    </row>
    <row r="80" spans="2:2" ht="14.25" x14ac:dyDescent="0.15">
      <c r="B80" s="326" t="s">
        <v>78</v>
      </c>
    </row>
    <row r="81" spans="2:2" ht="14.25" x14ac:dyDescent="0.15">
      <c r="B81" s="326"/>
    </row>
    <row r="82" spans="2:2" ht="28.5" x14ac:dyDescent="0.15">
      <c r="B82" s="326" t="s">
        <v>79</v>
      </c>
    </row>
    <row r="83" spans="2:2" ht="14.25" x14ac:dyDescent="0.15">
      <c r="B83" s="326"/>
    </row>
    <row r="84" spans="2:2" ht="14.25" x14ac:dyDescent="0.15">
      <c r="B84" s="326" t="s">
        <v>80</v>
      </c>
    </row>
    <row r="85" spans="2:2" ht="14.25" x14ac:dyDescent="0.15">
      <c r="B85" s="326"/>
    </row>
    <row r="86" spans="2:2" ht="14.25" x14ac:dyDescent="0.15">
      <c r="B86" s="326" t="s">
        <v>81</v>
      </c>
    </row>
    <row r="87" spans="2:2" ht="15" x14ac:dyDescent="0.15">
      <c r="B87" s="330" t="s">
        <v>82</v>
      </c>
    </row>
    <row r="88" spans="2:2" ht="15" x14ac:dyDescent="0.15">
      <c r="B88" s="330" t="s">
        <v>83</v>
      </c>
    </row>
    <row r="89" spans="2:2" ht="14.25" x14ac:dyDescent="0.15">
      <c r="B89" s="326" t="s">
        <v>84</v>
      </c>
    </row>
    <row r="90" spans="2:2" ht="14.25" x14ac:dyDescent="0.15">
      <c r="B90" s="326"/>
    </row>
    <row r="91" spans="2:2" ht="14.25" x14ac:dyDescent="0.15">
      <c r="B91" s="326" t="s">
        <v>85</v>
      </c>
    </row>
    <row r="92" spans="2:2" ht="14.25" x14ac:dyDescent="0.15">
      <c r="B92" s="326"/>
    </row>
    <row r="93" spans="2:2" ht="15" x14ac:dyDescent="0.15">
      <c r="B93" s="329" t="s">
        <v>86</v>
      </c>
    </row>
    <row r="94" spans="2:2" ht="28.5" x14ac:dyDescent="0.15">
      <c r="B94" s="326" t="s">
        <v>87</v>
      </c>
    </row>
    <row r="95" spans="2:2" ht="14.25" x14ac:dyDescent="0.15">
      <c r="B95" s="326"/>
    </row>
    <row r="96" spans="2:2" ht="14.25" x14ac:dyDescent="0.15">
      <c r="B96" s="326" t="s">
        <v>88</v>
      </c>
    </row>
    <row r="97" spans="2:2" ht="14.25" x14ac:dyDescent="0.15">
      <c r="B97" s="326"/>
    </row>
    <row r="98" spans="2:2" ht="14.25" x14ac:dyDescent="0.15">
      <c r="B98" s="326" t="s">
        <v>89</v>
      </c>
    </row>
    <row r="99" spans="2:2" ht="14.25" x14ac:dyDescent="0.15">
      <c r="B99" s="326"/>
    </row>
    <row r="100" spans="2:2" ht="15" x14ac:dyDescent="0.15">
      <c r="B100" s="329" t="s">
        <v>90</v>
      </c>
    </row>
    <row r="101" spans="2:2" ht="28.5" x14ac:dyDescent="0.15">
      <c r="B101" s="326" t="s">
        <v>91</v>
      </c>
    </row>
    <row r="102" spans="2:2" ht="14.25" x14ac:dyDescent="0.15">
      <c r="B102" s="326"/>
    </row>
    <row r="103" spans="2:2" ht="14.25" x14ac:dyDescent="0.15">
      <c r="B103" s="326" t="s">
        <v>92</v>
      </c>
    </row>
    <row r="104" spans="2:2" ht="14.25" x14ac:dyDescent="0.15">
      <c r="B104" s="326"/>
    </row>
    <row r="105" spans="2:2" ht="14.25" x14ac:dyDescent="0.15">
      <c r="B105" s="326" t="s">
        <v>93</v>
      </c>
    </row>
    <row r="107" spans="2:2" ht="14.25" x14ac:dyDescent="0.15">
      <c r="B107" s="326"/>
    </row>
    <row r="108" spans="2:2" ht="14.25" x14ac:dyDescent="0.15">
      <c r="B108" s="326"/>
    </row>
    <row r="109" spans="2:2" ht="15.75" x14ac:dyDescent="0.15">
      <c r="B109" s="324" t="s">
        <v>94</v>
      </c>
    </row>
    <row r="110" spans="2:2" ht="28.5" x14ac:dyDescent="0.15">
      <c r="B110" s="326" t="s">
        <v>95</v>
      </c>
    </row>
    <row r="111" spans="2:2" ht="14.25" x14ac:dyDescent="0.15">
      <c r="B111" s="326"/>
    </row>
    <row r="112" spans="2:2" ht="28.5" x14ac:dyDescent="0.15">
      <c r="B112" s="326" t="s">
        <v>96</v>
      </c>
    </row>
    <row r="113" spans="2:2" ht="14.25" x14ac:dyDescent="0.15">
      <c r="B113" s="326"/>
    </row>
    <row r="114" spans="2:2" ht="14.25" x14ac:dyDescent="0.15">
      <c r="B114" s="326" t="s">
        <v>97</v>
      </c>
    </row>
    <row r="115" spans="2:2" ht="15" x14ac:dyDescent="0.15">
      <c r="B115" s="330" t="s">
        <v>98</v>
      </c>
    </row>
    <row r="116" spans="2:2" ht="15" x14ac:dyDescent="0.15">
      <c r="B116" s="330" t="s">
        <v>99</v>
      </c>
    </row>
    <row r="117" spans="2:2" ht="15" x14ac:dyDescent="0.15">
      <c r="B117" s="330" t="s">
        <v>100</v>
      </c>
    </row>
    <row r="118" spans="2:2" ht="14.25" x14ac:dyDescent="0.15">
      <c r="B118" s="326"/>
    </row>
    <row r="119" spans="2:2" ht="14.25" x14ac:dyDescent="0.15">
      <c r="B119" s="326" t="s">
        <v>101</v>
      </c>
    </row>
    <row r="120" spans="2:2" ht="14.25" x14ac:dyDescent="0.15">
      <c r="B120" s="326"/>
    </row>
    <row r="121" spans="2:2" ht="15.75" x14ac:dyDescent="0.15">
      <c r="B121" s="324" t="s">
        <v>102</v>
      </c>
    </row>
    <row r="122" spans="2:2" ht="47.25" x14ac:dyDescent="0.15">
      <c r="B122" s="326" t="s">
        <v>103</v>
      </c>
    </row>
    <row r="123" spans="2:2" ht="14.25" x14ac:dyDescent="0.15">
      <c r="B123" s="326"/>
    </row>
    <row r="124" spans="2:2" ht="33" x14ac:dyDescent="0.15">
      <c r="B124" s="326" t="s">
        <v>104</v>
      </c>
    </row>
    <row r="125" spans="2:2" ht="14.25" x14ac:dyDescent="0.15">
      <c r="B125" s="326" t="s">
        <v>105</v>
      </c>
    </row>
    <row r="127" spans="2:2" ht="14.25" x14ac:dyDescent="0.15">
      <c r="B127" s="326"/>
    </row>
    <row r="128" spans="2:2" ht="14.25" x14ac:dyDescent="0.15">
      <c r="B128" s="326"/>
    </row>
    <row r="129" spans="2:2" ht="15.75" x14ac:dyDescent="0.15">
      <c r="B129" s="324" t="s">
        <v>106</v>
      </c>
    </row>
    <row r="130" spans="2:2" ht="33" x14ac:dyDescent="0.15">
      <c r="B130" s="326" t="s">
        <v>107</v>
      </c>
    </row>
    <row r="131" spans="2:2" ht="28.5" x14ac:dyDescent="0.15">
      <c r="B131" s="326" t="s">
        <v>108</v>
      </c>
    </row>
    <row r="132" spans="2:2" ht="14.25" x14ac:dyDescent="0.15">
      <c r="B132" s="326"/>
    </row>
    <row r="133" spans="2:2" ht="15.75" x14ac:dyDescent="0.15">
      <c r="B133" s="324" t="s">
        <v>109</v>
      </c>
    </row>
    <row r="134" spans="2:2" ht="42.75" x14ac:dyDescent="0.15">
      <c r="B134" s="326" t="s">
        <v>110</v>
      </c>
    </row>
    <row r="136" spans="2:2" ht="15.75" x14ac:dyDescent="0.15">
      <c r="B136" s="324" t="s">
        <v>111</v>
      </c>
    </row>
    <row r="137" spans="2:2" ht="14.25" x14ac:dyDescent="0.15">
      <c r="B137" s="326" t="s">
        <v>112</v>
      </c>
    </row>
    <row r="138" spans="2:2" ht="14.25" x14ac:dyDescent="0.15">
      <c r="B138" s="326"/>
    </row>
    <row r="139" spans="2:2" ht="14.25" x14ac:dyDescent="0.15">
      <c r="B139" s="326" t="s">
        <v>113</v>
      </c>
    </row>
    <row r="140" spans="2:2" ht="15" x14ac:dyDescent="0.15">
      <c r="B140" s="330" t="s">
        <v>114</v>
      </c>
    </row>
    <row r="141" spans="2:2" ht="18.75" x14ac:dyDescent="0.15">
      <c r="B141" s="330" t="s">
        <v>115</v>
      </c>
    </row>
    <row r="142" spans="2:2" ht="18.75" x14ac:dyDescent="0.15">
      <c r="B142" s="330" t="s">
        <v>116</v>
      </c>
    </row>
    <row r="143" spans="2:2" ht="18.75" x14ac:dyDescent="0.15">
      <c r="B143" s="330" t="s">
        <v>117</v>
      </c>
    </row>
    <row r="144" spans="2:2" ht="18.75" x14ac:dyDescent="0.15">
      <c r="B144" s="330" t="s">
        <v>118</v>
      </c>
    </row>
    <row r="145" spans="2:2" ht="18.75" x14ac:dyDescent="0.15">
      <c r="B145" s="330" t="s">
        <v>119</v>
      </c>
    </row>
    <row r="146" spans="2:2" ht="15" x14ac:dyDescent="0.15">
      <c r="B146" s="330" t="s">
        <v>120</v>
      </c>
    </row>
    <row r="147" spans="2:2" ht="15" x14ac:dyDescent="0.15">
      <c r="B147" s="330" t="s">
        <v>121</v>
      </c>
    </row>
    <row r="148" spans="2:2" ht="15" x14ac:dyDescent="0.15">
      <c r="B148" s="330" t="s">
        <v>122</v>
      </c>
    </row>
    <row r="149" spans="2:2" ht="15" x14ac:dyDescent="0.15">
      <c r="B149" s="330" t="s">
        <v>123</v>
      </c>
    </row>
    <row r="150" spans="2:2" ht="15" x14ac:dyDescent="0.15">
      <c r="B150" s="330" t="s">
        <v>124</v>
      </c>
    </row>
    <row r="151" spans="2:2" ht="18.75" x14ac:dyDescent="0.15">
      <c r="B151" s="330" t="s">
        <v>125</v>
      </c>
    </row>
    <row r="152" spans="2:2" ht="18.75" x14ac:dyDescent="0.15">
      <c r="B152" s="330" t="s">
        <v>126</v>
      </c>
    </row>
    <row r="153" spans="2:2" ht="18.75" x14ac:dyDescent="0.15">
      <c r="B153" s="330" t="s">
        <v>127</v>
      </c>
    </row>
    <row r="154" spans="2:2" ht="15" x14ac:dyDescent="0.15">
      <c r="B154" s="330" t="s">
        <v>128</v>
      </c>
    </row>
    <row r="155" spans="2:2" ht="15" x14ac:dyDescent="0.15">
      <c r="B155" s="330" t="s">
        <v>129</v>
      </c>
    </row>
    <row r="156" spans="2:2" ht="18.75" x14ac:dyDescent="0.15">
      <c r="B156" s="330" t="s">
        <v>130</v>
      </c>
    </row>
    <row r="157" spans="2:2" x14ac:dyDescent="0.15">
      <c r="B157" s="333"/>
    </row>
    <row r="158" spans="2:2" x14ac:dyDescent="0.15">
      <c r="B158" s="333"/>
    </row>
    <row r="159" spans="2:2" x14ac:dyDescent="0.15">
      <c r="B159" s="333"/>
    </row>
    <row r="160" spans="2:2" x14ac:dyDescent="0.15">
      <c r="B160" s="333"/>
    </row>
    <row r="161" spans="2:2" x14ac:dyDescent="0.15">
      <c r="B161" s="333"/>
    </row>
  </sheetData>
  <sheetProtection selectLockedCells="1"/>
  <pageMargins left="0.7" right="0.7" top="0.75" bottom="0.75" header="0.3" footer="0.3"/>
  <pageSetup paperSize="9" scale="43" orientation="portrait"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E530"/>
  <sheetViews>
    <sheetView showGridLines="0" showZeros="0" tabSelected="1" zoomScaleNormal="100" zoomScalePageLayoutView="150" workbookViewId="0">
      <selection activeCell="G21" sqref="G21:I21"/>
    </sheetView>
  </sheetViews>
  <sheetFormatPr defaultColWidth="8.75" defaultRowHeight="11.25" x14ac:dyDescent="0.15"/>
  <cols>
    <col min="1" max="1" width="1.75" customWidth="1"/>
    <col min="2" max="2" width="3.125" customWidth="1"/>
    <col min="3" max="3" width="1.75" customWidth="1"/>
    <col min="4" max="4" width="10.125" customWidth="1"/>
    <col min="5" max="5" width="12.75" customWidth="1"/>
    <col min="6" max="6" width="1.75" customWidth="1"/>
    <col min="7" max="7" width="14.875" customWidth="1"/>
    <col min="8" max="8" width="17.875" customWidth="1"/>
    <col min="9" max="9" width="28.75" customWidth="1"/>
    <col min="10" max="10" width="1.75" customWidth="1"/>
    <col min="11" max="11" width="19.75" bestFit="1" customWidth="1"/>
    <col min="12" max="12" width="1.5" customWidth="1"/>
    <col min="13" max="13" width="14.75" customWidth="1"/>
    <col min="14" max="14" width="1.5" customWidth="1"/>
    <col min="15" max="15" width="13.75" customWidth="1"/>
    <col min="16" max="16" width="1.75" customWidth="1"/>
    <col min="17" max="17" width="15" customWidth="1"/>
    <col min="18" max="18" width="1.5" customWidth="1"/>
    <col min="19" max="19" width="3" customWidth="1"/>
    <col min="20" max="20" width="1.75" customWidth="1"/>
  </cols>
  <sheetData>
    <row r="1" spans="1:31" s="4" customFormat="1" x14ac:dyDescent="0.15">
      <c r="A1" s="3"/>
      <c r="B1" s="3"/>
      <c r="C1" s="3"/>
      <c r="D1" s="3"/>
      <c r="E1" s="3"/>
      <c r="F1" s="3"/>
      <c r="G1" s="3"/>
      <c r="H1" s="3"/>
      <c r="I1" s="3"/>
      <c r="J1" s="3"/>
      <c r="K1" s="3"/>
      <c r="L1" s="3"/>
      <c r="M1" s="3"/>
      <c r="N1" s="3"/>
      <c r="O1" s="3"/>
      <c r="P1" s="3"/>
      <c r="Q1" s="3"/>
      <c r="R1" s="3"/>
      <c r="S1" s="3"/>
      <c r="T1" s="93"/>
      <c r="X1" s="92"/>
      <c r="Y1" s="92"/>
      <c r="Z1" s="92"/>
      <c r="AA1" s="92"/>
      <c r="AB1" s="92"/>
      <c r="AC1" s="92"/>
      <c r="AD1" s="92"/>
      <c r="AE1" s="92"/>
    </row>
    <row r="2" spans="1:31" ht="11.25" customHeight="1" x14ac:dyDescent="0.15">
      <c r="A2" s="3"/>
      <c r="B2" s="259"/>
      <c r="C2" s="259"/>
      <c r="D2" s="259"/>
      <c r="E2" s="259"/>
      <c r="F2" s="259"/>
      <c r="G2" s="259"/>
      <c r="H2" s="259"/>
      <c r="I2" s="259"/>
      <c r="J2" s="259"/>
      <c r="K2" s="259"/>
      <c r="L2" s="259"/>
      <c r="M2" s="259"/>
      <c r="N2" s="259"/>
      <c r="O2" s="259"/>
      <c r="P2" s="259"/>
      <c r="Q2" s="259"/>
      <c r="R2" s="259"/>
      <c r="S2" s="259"/>
      <c r="T2" s="93"/>
      <c r="U2" s="4"/>
      <c r="V2" s="4"/>
      <c r="W2" s="4"/>
      <c r="X2" s="92"/>
      <c r="Y2" s="92"/>
      <c r="Z2" s="92"/>
      <c r="AA2" s="92"/>
      <c r="AB2" s="92"/>
      <c r="AC2" s="92"/>
      <c r="AD2" s="92"/>
      <c r="AE2" s="92"/>
    </row>
    <row r="3" spans="1:31" ht="11.25" customHeight="1" x14ac:dyDescent="0.15">
      <c r="A3" s="3"/>
      <c r="B3" s="259"/>
      <c r="C3" s="259"/>
      <c r="D3" s="259"/>
      <c r="E3" s="259"/>
      <c r="F3" s="259"/>
      <c r="G3" s="259"/>
      <c r="H3" s="259"/>
      <c r="I3" s="259"/>
      <c r="J3" s="259"/>
      <c r="K3" s="259"/>
      <c r="L3" s="259"/>
      <c r="M3" s="259"/>
      <c r="N3" s="259"/>
      <c r="O3" s="259"/>
      <c r="P3" s="259"/>
      <c r="Q3" s="259"/>
      <c r="R3" s="259"/>
      <c r="S3" s="259"/>
      <c r="T3" s="93"/>
      <c r="U3" s="4"/>
      <c r="V3" s="4"/>
      <c r="W3" s="4"/>
      <c r="X3" s="92"/>
      <c r="Y3" s="92"/>
      <c r="Z3" s="92"/>
      <c r="AA3" s="92"/>
      <c r="AB3" s="92"/>
      <c r="AC3" s="92"/>
      <c r="AD3" s="92"/>
      <c r="AE3" s="92"/>
    </row>
    <row r="4" spans="1:31" ht="11.25" customHeight="1" x14ac:dyDescent="0.15">
      <c r="A4" s="3"/>
      <c r="B4" s="259"/>
      <c r="C4" s="259"/>
      <c r="D4" s="272"/>
      <c r="E4" s="259"/>
      <c r="F4" s="259"/>
      <c r="G4" s="259"/>
      <c r="H4" s="259"/>
      <c r="I4" s="259"/>
      <c r="J4" s="259"/>
      <c r="K4" s="259"/>
      <c r="L4" s="259"/>
      <c r="M4" s="259"/>
      <c r="N4" s="259"/>
      <c r="O4" s="273"/>
      <c r="P4" s="273"/>
      <c r="Q4" s="259"/>
      <c r="R4" s="259"/>
      <c r="S4" s="273"/>
      <c r="T4" s="93"/>
      <c r="U4" s="4"/>
      <c r="V4" s="4"/>
      <c r="W4" s="4"/>
      <c r="X4" s="92"/>
      <c r="Y4" s="92"/>
      <c r="Z4" s="92"/>
      <c r="AA4" s="92"/>
      <c r="AB4" s="92"/>
      <c r="AC4" s="92"/>
      <c r="AD4" s="92"/>
      <c r="AE4" s="92"/>
    </row>
    <row r="5" spans="1:31" ht="11.25" customHeight="1" x14ac:dyDescent="0.15">
      <c r="A5" s="3"/>
      <c r="B5" s="259"/>
      <c r="C5" s="259"/>
      <c r="D5" s="272"/>
      <c r="E5" s="259"/>
      <c r="F5" s="259"/>
      <c r="G5" s="259"/>
      <c r="H5" s="259"/>
      <c r="I5" s="259"/>
      <c r="J5" s="259"/>
      <c r="K5" s="259"/>
      <c r="L5" s="259"/>
      <c r="M5" s="259"/>
      <c r="N5" s="259"/>
      <c r="O5" s="273"/>
      <c r="P5" s="273"/>
      <c r="Q5" s="259"/>
      <c r="R5" s="259"/>
      <c r="S5" s="273"/>
      <c r="T5" s="93"/>
      <c r="U5" s="4"/>
      <c r="V5" s="4"/>
      <c r="W5" s="4"/>
      <c r="X5" s="92"/>
      <c r="Y5" s="92"/>
      <c r="Z5" s="92"/>
      <c r="AA5" s="92"/>
      <c r="AB5" s="92"/>
      <c r="AC5" s="92"/>
      <c r="AD5" s="92"/>
      <c r="AE5" s="92"/>
    </row>
    <row r="6" spans="1:31" ht="11.25" customHeight="1" x14ac:dyDescent="0.15">
      <c r="A6" s="3"/>
      <c r="B6" s="259"/>
      <c r="C6" s="259"/>
      <c r="D6" s="272"/>
      <c r="E6" s="259"/>
      <c r="F6" s="259"/>
      <c r="G6" s="259"/>
      <c r="H6" s="259"/>
      <c r="I6" s="259"/>
      <c r="J6" s="259"/>
      <c r="K6" s="259"/>
      <c r="L6" s="259"/>
      <c r="M6" s="259"/>
      <c r="N6" s="259"/>
      <c r="O6" s="273"/>
      <c r="P6" s="273"/>
      <c r="Q6" s="259"/>
      <c r="R6" s="259"/>
      <c r="S6" s="273"/>
      <c r="T6" s="93"/>
      <c r="U6" s="4"/>
      <c r="V6" s="4"/>
      <c r="W6" s="4"/>
      <c r="X6" s="92"/>
      <c r="Y6" s="92"/>
      <c r="Z6" s="92"/>
      <c r="AA6" s="92"/>
      <c r="AB6" s="92"/>
      <c r="AC6" s="92"/>
      <c r="AD6" s="92"/>
      <c r="AE6" s="92"/>
    </row>
    <row r="7" spans="1:31" ht="11.25" customHeight="1" x14ac:dyDescent="0.15">
      <c r="A7" s="3"/>
      <c r="B7" s="259"/>
      <c r="C7" s="259"/>
      <c r="D7" s="272"/>
      <c r="E7" s="259"/>
      <c r="F7" s="259"/>
      <c r="G7" s="259"/>
      <c r="H7" s="259"/>
      <c r="I7" s="259"/>
      <c r="J7" s="259"/>
      <c r="K7" s="259"/>
      <c r="L7" s="259"/>
      <c r="M7" s="259"/>
      <c r="N7" s="259"/>
      <c r="O7" s="273"/>
      <c r="P7" s="273"/>
      <c r="Q7" s="259"/>
      <c r="R7" s="259"/>
      <c r="S7" s="273"/>
      <c r="T7" s="93"/>
      <c r="U7" s="4"/>
      <c r="V7" s="4"/>
      <c r="W7" s="4"/>
      <c r="X7" s="92"/>
      <c r="Y7" s="92"/>
      <c r="Z7" s="92"/>
      <c r="AA7" s="92"/>
      <c r="AB7" s="92"/>
      <c r="AC7" s="92"/>
      <c r="AD7" s="92"/>
      <c r="AE7" s="92"/>
    </row>
    <row r="8" spans="1:31" ht="11.25" customHeight="1" x14ac:dyDescent="0.15">
      <c r="A8" s="3"/>
      <c r="B8" s="259"/>
      <c r="C8" s="877" t="s">
        <v>131</v>
      </c>
      <c r="D8" s="878"/>
      <c r="E8" s="878"/>
      <c r="F8" s="878"/>
      <c r="G8" s="878"/>
      <c r="H8" s="878"/>
      <c r="I8" s="878"/>
      <c r="J8" s="878"/>
      <c r="K8" s="878"/>
      <c r="L8" s="878"/>
      <c r="M8" s="878"/>
      <c r="N8" s="878"/>
      <c r="O8" s="878"/>
      <c r="P8" s="878"/>
      <c r="Q8" s="878"/>
      <c r="R8" s="879"/>
      <c r="S8" s="403"/>
      <c r="T8" s="402"/>
      <c r="U8" s="4"/>
      <c r="V8" s="4"/>
      <c r="W8" s="4"/>
      <c r="X8" s="92"/>
      <c r="Y8" s="92"/>
      <c r="Z8" s="92"/>
      <c r="AA8" s="92"/>
      <c r="AB8" s="92"/>
      <c r="AC8" s="92"/>
      <c r="AD8" s="92"/>
      <c r="AE8" s="92"/>
    </row>
    <row r="9" spans="1:31" ht="28.5" customHeight="1" x14ac:dyDescent="0.15">
      <c r="A9" s="3"/>
      <c r="B9" s="259"/>
      <c r="C9" s="880"/>
      <c r="D9" s="881"/>
      <c r="E9" s="881"/>
      <c r="F9" s="881"/>
      <c r="G9" s="881"/>
      <c r="H9" s="881"/>
      <c r="I9" s="881"/>
      <c r="J9" s="881"/>
      <c r="K9" s="881"/>
      <c r="L9" s="881"/>
      <c r="M9" s="881"/>
      <c r="N9" s="881"/>
      <c r="O9" s="881"/>
      <c r="P9" s="881"/>
      <c r="Q9" s="881"/>
      <c r="R9" s="882"/>
      <c r="S9" s="403"/>
      <c r="T9" s="402"/>
      <c r="U9" s="4"/>
      <c r="V9" s="4"/>
      <c r="W9" s="4"/>
      <c r="X9" s="92"/>
      <c r="Y9" s="92"/>
      <c r="Z9" s="92"/>
      <c r="AA9" s="92"/>
      <c r="AB9" s="92"/>
      <c r="AC9" s="92"/>
      <c r="AD9" s="92"/>
      <c r="AE9" s="92"/>
    </row>
    <row r="10" spans="1:31" ht="11.25" customHeight="1" x14ac:dyDescent="0.15">
      <c r="A10" s="3"/>
      <c r="B10" s="259"/>
      <c r="C10" s="253"/>
      <c r="D10" s="274"/>
      <c r="E10" s="253"/>
      <c r="F10" s="253"/>
      <c r="G10" s="253"/>
      <c r="H10" s="253"/>
      <c r="I10" s="253"/>
      <c r="J10" s="253"/>
      <c r="K10" s="253"/>
      <c r="L10" s="253"/>
      <c r="M10" s="253"/>
      <c r="N10" s="253"/>
      <c r="O10" s="275"/>
      <c r="P10" s="275"/>
      <c r="Q10" s="253"/>
      <c r="R10" s="253"/>
      <c r="S10" s="275"/>
      <c r="T10" s="93"/>
      <c r="U10" s="4"/>
      <c r="V10" s="4"/>
      <c r="W10" s="4"/>
      <c r="X10" s="92"/>
      <c r="Y10" s="92"/>
      <c r="Z10" s="92"/>
      <c r="AA10" s="92"/>
      <c r="AB10" s="92"/>
      <c r="AC10" s="92"/>
      <c r="AD10" s="92"/>
      <c r="AE10" s="92"/>
    </row>
    <row r="11" spans="1:31" x14ac:dyDescent="0.15">
      <c r="A11" s="3"/>
      <c r="B11" s="93"/>
      <c r="C11" s="93"/>
      <c r="D11" s="94"/>
      <c r="E11" s="93"/>
      <c r="F11" s="93"/>
      <c r="G11" s="93"/>
      <c r="H11" s="93"/>
      <c r="I11" s="93"/>
      <c r="J11" s="93"/>
      <c r="K11" s="93"/>
      <c r="L11" s="93"/>
      <c r="M11" s="93"/>
      <c r="N11" s="93"/>
      <c r="O11" s="95"/>
      <c r="P11" s="95"/>
      <c r="Q11" s="93"/>
      <c r="R11" s="93"/>
      <c r="S11" s="95"/>
      <c r="T11" s="3"/>
      <c r="U11" s="4"/>
      <c r="V11" s="4"/>
      <c r="W11" s="4"/>
      <c r="X11" s="92"/>
      <c r="Y11" s="92"/>
      <c r="Z11" s="92"/>
      <c r="AA11" s="92"/>
      <c r="AB11" s="92"/>
      <c r="AC11" s="92"/>
      <c r="AD11" s="92"/>
      <c r="AE11" s="92"/>
    </row>
    <row r="12" spans="1:31" x14ac:dyDescent="0.15">
      <c r="A12" s="3"/>
      <c r="B12" s="259"/>
      <c r="C12" s="259"/>
      <c r="D12" s="259"/>
      <c r="E12" s="259"/>
      <c r="F12" s="259"/>
      <c r="G12" s="259"/>
      <c r="H12" s="259"/>
      <c r="I12" s="259"/>
      <c r="J12" s="259"/>
      <c r="K12" s="259"/>
      <c r="L12" s="259"/>
      <c r="M12" s="259"/>
      <c r="N12" s="259"/>
      <c r="O12" s="259"/>
      <c r="P12" s="259"/>
      <c r="Q12" s="259"/>
      <c r="R12" s="259"/>
      <c r="S12" s="259"/>
      <c r="T12" s="3"/>
      <c r="U12" s="4"/>
      <c r="V12" s="4"/>
      <c r="W12" s="4"/>
      <c r="X12" s="92"/>
      <c r="Y12" s="92"/>
      <c r="Z12" s="92"/>
      <c r="AA12" s="92"/>
      <c r="AB12" s="92"/>
      <c r="AC12" s="92"/>
      <c r="AD12" s="92"/>
      <c r="AE12" s="92"/>
    </row>
    <row r="13" spans="1:31" ht="14.25" x14ac:dyDescent="0.2">
      <c r="A13" s="3"/>
      <c r="B13" s="259"/>
      <c r="C13" s="276" t="s">
        <v>132</v>
      </c>
      <c r="D13" s="259"/>
      <c r="E13" s="259"/>
      <c r="F13" s="259"/>
      <c r="G13" s="259"/>
      <c r="H13" s="259"/>
      <c r="I13" s="259"/>
      <c r="J13" s="259"/>
      <c r="K13" s="259"/>
      <c r="L13" s="259"/>
      <c r="M13" s="259"/>
      <c r="N13" s="259"/>
      <c r="O13" s="259"/>
      <c r="P13" s="259"/>
      <c r="Q13" s="259"/>
      <c r="R13" s="259"/>
      <c r="S13" s="259"/>
      <c r="T13" s="3"/>
      <c r="U13" s="4"/>
      <c r="V13" s="4"/>
      <c r="W13" s="4"/>
      <c r="X13" s="92"/>
      <c r="Y13" s="92"/>
      <c r="Z13" s="92"/>
      <c r="AA13" s="92"/>
      <c r="AB13" s="92"/>
      <c r="AC13" s="92"/>
      <c r="AD13" s="92"/>
      <c r="AE13" s="92"/>
    </row>
    <row r="14" spans="1:31" ht="11.25" customHeight="1" x14ac:dyDescent="0.15">
      <c r="A14" s="3"/>
      <c r="B14" s="259"/>
      <c r="C14" s="844" t="s">
        <v>133</v>
      </c>
      <c r="D14" s="844"/>
      <c r="E14" s="844"/>
      <c r="F14" s="844"/>
      <c r="G14" s="844"/>
      <c r="H14" s="844"/>
      <c r="I14" s="844"/>
      <c r="J14" s="844"/>
      <c r="K14" s="844"/>
      <c r="L14" s="844"/>
      <c r="M14" s="844"/>
      <c r="N14" s="844"/>
      <c r="O14" s="844"/>
      <c r="P14" s="844"/>
      <c r="Q14" s="844"/>
      <c r="R14" s="277"/>
      <c r="S14" s="277"/>
      <c r="T14" s="3"/>
      <c r="U14" s="4"/>
      <c r="V14" s="4"/>
      <c r="W14" s="4"/>
      <c r="X14" s="92"/>
      <c r="Y14" s="92"/>
      <c r="Z14" s="92"/>
      <c r="AA14" s="92"/>
      <c r="AB14" s="92"/>
      <c r="AC14" s="92"/>
      <c r="AD14" s="92"/>
      <c r="AE14" s="92"/>
    </row>
    <row r="15" spans="1:31" x14ac:dyDescent="0.15">
      <c r="A15" s="3"/>
      <c r="B15" s="259"/>
      <c r="C15" s="272"/>
      <c r="D15" s="259"/>
      <c r="E15" s="259"/>
      <c r="F15" s="259"/>
      <c r="G15" s="259"/>
      <c r="H15" s="259"/>
      <c r="I15" s="259"/>
      <c r="J15" s="259"/>
      <c r="K15" s="259"/>
      <c r="L15" s="259"/>
      <c r="M15" s="259"/>
      <c r="N15" s="259"/>
      <c r="O15" s="259"/>
      <c r="P15" s="259"/>
      <c r="Q15" s="259"/>
      <c r="R15" s="259"/>
      <c r="S15" s="259"/>
      <c r="T15" s="3"/>
      <c r="U15" s="4"/>
      <c r="AD15" s="92"/>
      <c r="AE15" s="92"/>
    </row>
    <row r="16" spans="1:31" ht="11.25" customHeight="1" x14ac:dyDescent="0.15">
      <c r="A16" s="3"/>
      <c r="B16" s="259"/>
      <c r="C16" s="513"/>
      <c r="D16" s="514"/>
      <c r="E16" s="514"/>
      <c r="F16" s="514"/>
      <c r="G16" s="514"/>
      <c r="H16" s="514"/>
      <c r="I16" s="514"/>
      <c r="J16" s="515"/>
      <c r="K16" s="253"/>
      <c r="L16" s="253"/>
      <c r="M16" s="259"/>
      <c r="N16" s="259"/>
      <c r="O16" s="259"/>
      <c r="P16" s="259"/>
      <c r="Q16" s="259"/>
      <c r="R16" s="259"/>
      <c r="S16" s="259"/>
      <c r="T16" s="3"/>
      <c r="U16" s="4"/>
      <c r="AD16" s="92"/>
      <c r="AE16" s="92"/>
    </row>
    <row r="17" spans="1:31" x14ac:dyDescent="0.15">
      <c r="A17" s="3"/>
      <c r="B17" s="259"/>
      <c r="C17" s="499"/>
      <c r="D17" s="219" t="s">
        <v>134</v>
      </c>
      <c r="E17" s="220"/>
      <c r="F17" s="220"/>
      <c r="G17" s="672"/>
      <c r="H17" s="673"/>
      <c r="I17" s="674"/>
      <c r="J17" s="516"/>
      <c r="K17" s="443"/>
      <c r="L17" s="275"/>
      <c r="M17" s="259"/>
      <c r="N17" s="259"/>
      <c r="O17" s="259"/>
      <c r="P17" s="259"/>
      <c r="Q17" s="259"/>
      <c r="R17" s="259"/>
      <c r="S17" s="259"/>
      <c r="T17" s="3"/>
      <c r="U17" s="4"/>
      <c r="AD17" s="92"/>
      <c r="AE17" s="92"/>
    </row>
    <row r="18" spans="1:31" x14ac:dyDescent="0.15">
      <c r="A18" s="3"/>
      <c r="B18" s="259"/>
      <c r="C18" s="499"/>
      <c r="D18" s="198" t="s">
        <v>135</v>
      </c>
      <c r="E18" s="221"/>
      <c r="F18" s="221"/>
      <c r="G18" s="672">
        <v>2020</v>
      </c>
      <c r="H18" s="673"/>
      <c r="I18" s="674"/>
      <c r="J18" s="516"/>
      <c r="K18" s="443"/>
      <c r="L18" s="253"/>
      <c r="M18" s="259"/>
      <c r="N18" s="259"/>
      <c r="O18" s="259"/>
      <c r="P18" s="259"/>
      <c r="Q18" s="259"/>
      <c r="R18" s="259"/>
      <c r="S18" s="278"/>
      <c r="T18" s="3"/>
      <c r="U18" s="4"/>
      <c r="AD18" s="92"/>
      <c r="AE18" s="92"/>
    </row>
    <row r="19" spans="1:31" x14ac:dyDescent="0.15">
      <c r="A19" s="3"/>
      <c r="B19" s="259"/>
      <c r="C19" s="499"/>
      <c r="D19" s="198" t="s">
        <v>136</v>
      </c>
      <c r="E19" s="221"/>
      <c r="F19" s="221"/>
      <c r="G19" s="778" t="s">
        <v>137</v>
      </c>
      <c r="H19" s="779"/>
      <c r="I19" s="780"/>
      <c r="J19" s="517"/>
      <c r="K19" s="444"/>
      <c r="L19" s="255"/>
      <c r="M19" s="259"/>
      <c r="N19" s="259"/>
      <c r="O19" s="259"/>
      <c r="P19" s="259"/>
      <c r="Q19" s="259"/>
      <c r="R19" s="259"/>
      <c r="S19" s="259"/>
      <c r="T19" s="3"/>
      <c r="U19" s="4"/>
      <c r="AD19" s="92"/>
      <c r="AE19" s="92"/>
    </row>
    <row r="20" spans="1:31" x14ac:dyDescent="0.15">
      <c r="A20" s="3"/>
      <c r="B20" s="259"/>
      <c r="C20" s="499"/>
      <c r="D20" s="198" t="s">
        <v>138</v>
      </c>
      <c r="E20" s="221"/>
      <c r="F20" s="226"/>
      <c r="G20" s="778" t="s">
        <v>139</v>
      </c>
      <c r="H20" s="779"/>
      <c r="I20" s="780"/>
      <c r="J20" s="517"/>
      <c r="K20" s="444"/>
      <c r="L20" s="255"/>
      <c r="M20" s="259"/>
      <c r="N20" s="259"/>
      <c r="O20" s="259"/>
      <c r="P20" s="259"/>
      <c r="Q20" s="259"/>
      <c r="R20" s="259"/>
      <c r="S20" s="259"/>
      <c r="T20" s="3"/>
      <c r="U20" s="4"/>
      <c r="AD20" s="92"/>
      <c r="AE20" s="92"/>
    </row>
    <row r="21" spans="1:31" x14ac:dyDescent="0.15">
      <c r="A21" s="3"/>
      <c r="B21" s="259"/>
      <c r="C21" s="499"/>
      <c r="D21" s="228" t="s">
        <v>140</v>
      </c>
      <c r="E21" s="222"/>
      <c r="F21" s="238"/>
      <c r="G21" s="672"/>
      <c r="H21" s="673"/>
      <c r="I21" s="674"/>
      <c r="J21" s="516"/>
      <c r="K21" s="443"/>
      <c r="L21" s="255"/>
      <c r="M21" s="259"/>
      <c r="N21" s="259"/>
      <c r="O21" s="259"/>
      <c r="P21" s="259"/>
      <c r="Q21" s="259"/>
      <c r="R21" s="259"/>
      <c r="S21" s="259"/>
      <c r="T21" s="3"/>
      <c r="U21" s="4"/>
      <c r="AD21" s="92"/>
      <c r="AE21" s="92"/>
    </row>
    <row r="22" spans="1:31" x14ac:dyDescent="0.15">
      <c r="A22" s="3"/>
      <c r="B22" s="259"/>
      <c r="C22" s="519"/>
      <c r="D22" s="520"/>
      <c r="E22" s="520"/>
      <c r="F22" s="520"/>
      <c r="G22" s="521"/>
      <c r="H22" s="521"/>
      <c r="I22" s="521"/>
      <c r="J22" s="518"/>
      <c r="K22" s="254"/>
      <c r="L22" s="255"/>
      <c r="M22" s="259"/>
      <c r="N22" s="259"/>
      <c r="O22" s="259"/>
      <c r="P22" s="259"/>
      <c r="Q22" s="259"/>
      <c r="R22" s="259"/>
      <c r="S22" s="259"/>
      <c r="T22" s="3"/>
      <c r="U22" s="4"/>
      <c r="AD22" s="92"/>
      <c r="AE22" s="92"/>
    </row>
    <row r="23" spans="1:31" x14ac:dyDescent="0.15">
      <c r="A23" s="3"/>
      <c r="B23" s="259"/>
      <c r="C23" s="253"/>
      <c r="D23" s="253"/>
      <c r="E23" s="253"/>
      <c r="F23" s="253"/>
      <c r="G23" s="254"/>
      <c r="H23" s="254"/>
      <c r="I23" s="254"/>
      <c r="J23" s="254"/>
      <c r="K23" s="254"/>
      <c r="L23" s="255"/>
      <c r="M23" s="259"/>
      <c r="N23" s="259"/>
      <c r="O23" s="259"/>
      <c r="P23" s="259"/>
      <c r="Q23" s="259"/>
      <c r="R23" s="259"/>
      <c r="S23" s="259"/>
      <c r="T23" s="3"/>
      <c r="U23" s="4"/>
      <c r="AD23" s="92"/>
      <c r="AE23" s="92"/>
    </row>
    <row r="24" spans="1:31" x14ac:dyDescent="0.15">
      <c r="A24" s="3"/>
      <c r="B24" s="259"/>
      <c r="C24" s="522"/>
      <c r="D24" s="523"/>
      <c r="E24" s="523"/>
      <c r="F24" s="523"/>
      <c r="G24" s="524"/>
      <c r="H24" s="524"/>
      <c r="I24" s="524"/>
      <c r="J24" s="525"/>
      <c r="K24" s="254"/>
      <c r="L24" s="255"/>
      <c r="M24" s="259"/>
      <c r="N24" s="259"/>
      <c r="O24" s="259"/>
      <c r="P24" s="259"/>
      <c r="Q24" s="259"/>
      <c r="R24" s="259"/>
      <c r="S24" s="259"/>
      <c r="T24" s="3"/>
      <c r="U24" s="4"/>
      <c r="AD24" s="92"/>
      <c r="AE24" s="92"/>
    </row>
    <row r="25" spans="1:31" x14ac:dyDescent="0.15">
      <c r="A25" s="3"/>
      <c r="B25" s="259"/>
      <c r="C25" s="499"/>
      <c r="D25" s="184" t="s">
        <v>141</v>
      </c>
      <c r="E25" s="67"/>
      <c r="F25" s="67"/>
      <c r="G25" s="257"/>
      <c r="H25" s="67"/>
      <c r="I25" s="528" t="str">
        <f>IF(AND((SUMIF(D27:D31,"(blank)",I27:I31)=0),(SUM(I27:I31)=100),(SUMIF(D27:D31,"-EUROPA-",I27:I31)=0),(SUMIF(D27:D31,"-ROW-",I27:I31)=0)),"ok","fejl")</f>
        <v>ok</v>
      </c>
      <c r="J25" s="500"/>
      <c r="K25" s="259"/>
      <c r="L25" s="259"/>
      <c r="M25" s="259"/>
      <c r="N25" s="259"/>
      <c r="O25" s="259"/>
      <c r="P25" s="259"/>
      <c r="Q25" s="259"/>
      <c r="R25" s="259"/>
      <c r="S25" s="259"/>
      <c r="T25" s="3"/>
      <c r="U25" s="4"/>
      <c r="AD25" s="92"/>
      <c r="AE25" s="92"/>
    </row>
    <row r="26" spans="1:31" x14ac:dyDescent="0.15">
      <c r="A26" s="3"/>
      <c r="B26" s="259"/>
      <c r="C26" s="499"/>
      <c r="D26" s="250" t="s">
        <v>142</v>
      </c>
      <c r="E26" s="251"/>
      <c r="F26" s="251"/>
      <c r="G26" s="251"/>
      <c r="H26" s="252"/>
      <c r="I26" s="16" t="s">
        <v>143</v>
      </c>
      <c r="J26" s="527"/>
      <c r="K26" s="259"/>
      <c r="L26" s="259"/>
      <c r="M26" s="259"/>
      <c r="N26" s="259"/>
      <c r="O26" s="259"/>
      <c r="P26" s="259"/>
      <c r="Q26" s="259"/>
      <c r="R26" s="259"/>
      <c r="S26" s="259"/>
      <c r="T26" s="3"/>
      <c r="U26" s="4"/>
      <c r="AD26" s="92"/>
      <c r="AE26" s="92"/>
    </row>
    <row r="27" spans="1:31" x14ac:dyDescent="0.15">
      <c r="A27" s="3"/>
      <c r="B27" s="259"/>
      <c r="C27" s="499"/>
      <c r="D27" s="840" t="s">
        <v>144</v>
      </c>
      <c r="E27" s="841"/>
      <c r="F27" s="841"/>
      <c r="G27" s="841"/>
      <c r="H27" s="842"/>
      <c r="I27" s="242">
        <v>100</v>
      </c>
      <c r="J27" s="500"/>
      <c r="K27" s="259"/>
      <c r="L27" s="259"/>
      <c r="M27" s="259"/>
      <c r="N27" s="259"/>
      <c r="O27" s="259"/>
      <c r="P27" s="259"/>
      <c r="Q27" s="259"/>
      <c r="R27" s="259"/>
      <c r="S27" s="259"/>
      <c r="T27" s="3"/>
      <c r="U27" s="4"/>
      <c r="AD27" s="92"/>
      <c r="AE27" s="92"/>
    </row>
    <row r="28" spans="1:31" x14ac:dyDescent="0.15">
      <c r="A28" s="3"/>
      <c r="B28" s="259"/>
      <c r="C28" s="499"/>
      <c r="D28" s="840" t="s">
        <v>145</v>
      </c>
      <c r="E28" s="841"/>
      <c r="F28" s="841"/>
      <c r="G28" s="841"/>
      <c r="H28" s="842"/>
      <c r="I28" s="242">
        <v>0</v>
      </c>
      <c r="J28" s="500"/>
      <c r="K28" s="259"/>
      <c r="L28" s="259"/>
      <c r="M28" s="259"/>
      <c r="N28" s="259"/>
      <c r="O28" s="259"/>
      <c r="P28" s="259"/>
      <c r="Q28" s="259"/>
      <c r="R28" s="259"/>
      <c r="S28" s="259"/>
      <c r="T28" s="3"/>
      <c r="U28" s="4"/>
      <c r="AD28" s="92"/>
      <c r="AE28" s="92"/>
    </row>
    <row r="29" spans="1:31" x14ac:dyDescent="0.15">
      <c r="A29" s="3"/>
      <c r="B29" s="259"/>
      <c r="C29" s="499"/>
      <c r="D29" s="840" t="s">
        <v>145</v>
      </c>
      <c r="E29" s="841"/>
      <c r="F29" s="841"/>
      <c r="G29" s="841"/>
      <c r="H29" s="842"/>
      <c r="I29" s="242"/>
      <c r="J29" s="500"/>
      <c r="K29" s="259"/>
      <c r="L29" s="259"/>
      <c r="M29" s="259"/>
      <c r="N29" s="259"/>
      <c r="O29" s="259"/>
      <c r="P29" s="259"/>
      <c r="Q29" s="259"/>
      <c r="R29" s="259"/>
      <c r="S29" s="259"/>
      <c r="T29" s="3"/>
      <c r="U29" s="4"/>
      <c r="AD29" s="92"/>
      <c r="AE29" s="92"/>
    </row>
    <row r="30" spans="1:31" x14ac:dyDescent="0.15">
      <c r="A30" s="3"/>
      <c r="B30" s="259"/>
      <c r="C30" s="499"/>
      <c r="D30" s="840" t="s">
        <v>145</v>
      </c>
      <c r="E30" s="841"/>
      <c r="F30" s="841"/>
      <c r="G30" s="841"/>
      <c r="H30" s="842"/>
      <c r="I30" s="242">
        <v>0</v>
      </c>
      <c r="J30" s="500"/>
      <c r="K30" s="259"/>
      <c r="L30" s="259"/>
      <c r="M30" s="259"/>
      <c r="N30" s="259"/>
      <c r="O30" s="259"/>
      <c r="P30" s="259"/>
      <c r="Q30" s="259"/>
      <c r="R30" s="259"/>
      <c r="S30" s="259"/>
      <c r="T30" s="3"/>
      <c r="U30" s="4"/>
      <c r="AD30" s="92"/>
      <c r="AE30" s="92"/>
    </row>
    <row r="31" spans="1:31" x14ac:dyDescent="0.15">
      <c r="A31" s="3"/>
      <c r="B31" s="259"/>
      <c r="C31" s="499"/>
      <c r="D31" s="840" t="s">
        <v>145</v>
      </c>
      <c r="E31" s="841"/>
      <c r="F31" s="841"/>
      <c r="G31" s="841"/>
      <c r="H31" s="842"/>
      <c r="I31" s="242">
        <v>0</v>
      </c>
      <c r="J31" s="500"/>
      <c r="K31" s="259"/>
      <c r="L31" s="259"/>
      <c r="M31" s="259"/>
      <c r="N31" s="259"/>
      <c r="O31" s="259"/>
      <c r="P31" s="259"/>
      <c r="Q31" s="259"/>
      <c r="R31" s="259"/>
      <c r="S31" s="259"/>
      <c r="T31" s="3"/>
      <c r="U31" s="4"/>
      <c r="AD31" s="92"/>
      <c r="AE31" s="92"/>
    </row>
    <row r="32" spans="1:31" x14ac:dyDescent="0.15">
      <c r="A32" s="3"/>
      <c r="B32" s="259"/>
      <c r="C32" s="499"/>
      <c r="D32" s="843"/>
      <c r="E32" s="843"/>
      <c r="F32" s="843"/>
      <c r="G32" s="843"/>
      <c r="H32" s="843"/>
      <c r="I32" s="529"/>
      <c r="J32" s="526"/>
      <c r="K32" s="259"/>
      <c r="L32" s="259"/>
      <c r="M32" s="259"/>
      <c r="N32" s="259"/>
      <c r="O32" s="259"/>
      <c r="P32" s="259"/>
      <c r="Q32" s="259"/>
      <c r="R32" s="259"/>
      <c r="S32" s="259"/>
      <c r="T32" s="3"/>
      <c r="U32" s="4"/>
      <c r="AD32" s="92"/>
      <c r="AE32" s="92"/>
    </row>
    <row r="33" spans="1:31" x14ac:dyDescent="0.15">
      <c r="A33" s="3"/>
      <c r="B33" s="259"/>
      <c r="C33" s="845" t="str">
        <f>IF(I25="ok","",
IF(SUMIF(D27:D31,"-EUROPA-",I27:I31)&lt;&gt;0,"Fejl: -EUROPA- kan ikke bruges som land.",
 IF(SUMIF(D27:D31,"-ROW-",I27:I31)&lt;&gt;0,"Fejl: -ROW- kan ikke bruges som land.",
  IF(SUMIF(D27:D31,"(blank)",I27:I31)&lt;&gt;0,"Fejl: (blank)-felter skal have 0% salg",
   "Fejl: total af salgspercentager skal være 100%"
))))</f>
        <v/>
      </c>
      <c r="D33" s="846"/>
      <c r="E33" s="846"/>
      <c r="F33" s="846"/>
      <c r="G33" s="846"/>
      <c r="H33" s="846"/>
      <c r="I33" s="846"/>
      <c r="J33" s="847"/>
      <c r="K33" s="259"/>
      <c r="L33" s="259"/>
      <c r="M33" s="259"/>
      <c r="N33" s="259"/>
      <c r="O33" s="259"/>
      <c r="P33" s="259"/>
      <c r="Q33" s="259"/>
      <c r="R33" s="259"/>
      <c r="S33" s="259"/>
      <c r="T33" s="3"/>
      <c r="U33" s="4"/>
      <c r="AD33" s="92"/>
      <c r="AE33" s="92"/>
    </row>
    <row r="34" spans="1:31" x14ac:dyDescent="0.15">
      <c r="A34" s="3"/>
      <c r="B34" s="253"/>
      <c r="C34" s="283"/>
      <c r="D34" s="283"/>
      <c r="E34" s="283"/>
      <c r="F34" s="283"/>
      <c r="G34" s="283"/>
      <c r="H34" s="283"/>
      <c r="I34" s="283"/>
      <c r="J34" s="283"/>
      <c r="K34" s="259"/>
      <c r="L34" s="259"/>
      <c r="M34" s="259"/>
      <c r="N34" s="259"/>
      <c r="O34" s="259"/>
      <c r="P34" s="259"/>
      <c r="Q34" s="259"/>
      <c r="R34" s="259"/>
      <c r="S34" s="259"/>
      <c r="T34" s="3"/>
      <c r="U34" s="4"/>
      <c r="AD34" s="92"/>
      <c r="AE34" s="92"/>
    </row>
    <row r="35" spans="1:31" s="15" customFormat="1" ht="14.25" customHeight="1" x14ac:dyDescent="0.2">
      <c r="A35" s="3"/>
      <c r="B35" s="259"/>
      <c r="C35" s="853" t="s">
        <v>146</v>
      </c>
      <c r="D35" s="854"/>
      <c r="E35" s="854"/>
      <c r="F35" s="854"/>
      <c r="G35" s="854"/>
      <c r="H35" s="854"/>
      <c r="I35" s="854"/>
      <c r="J35" s="855"/>
      <c r="K35" s="282"/>
      <c r="L35" s="279"/>
      <c r="M35" s="279"/>
      <c r="N35" s="279"/>
      <c r="O35" s="279"/>
      <c r="P35" s="279"/>
      <c r="Q35" s="279"/>
      <c r="R35" s="279"/>
      <c r="S35" s="279"/>
      <c r="T35" s="3"/>
      <c r="U35" s="4"/>
      <c r="AD35" s="92"/>
      <c r="AE35" s="92"/>
    </row>
    <row r="36" spans="1:31" s="15" customFormat="1" ht="22.5" customHeight="1" x14ac:dyDescent="0.2">
      <c r="A36" s="3"/>
      <c r="B36" s="259"/>
      <c r="C36" s="850" t="s">
        <v>147</v>
      </c>
      <c r="D36" s="851"/>
      <c r="E36" s="851"/>
      <c r="F36" s="851"/>
      <c r="G36" s="851"/>
      <c r="H36" s="851"/>
      <c r="I36" s="851"/>
      <c r="J36" s="852"/>
      <c r="K36" s="280"/>
      <c r="L36" s="280"/>
      <c r="M36" s="280"/>
      <c r="N36" s="280"/>
      <c r="O36" s="280"/>
      <c r="P36" s="280"/>
      <c r="Q36" s="280"/>
      <c r="R36" s="280"/>
      <c r="S36" s="280"/>
      <c r="T36" s="3"/>
      <c r="U36" s="4"/>
      <c r="AD36" s="92"/>
      <c r="AE36" s="92"/>
    </row>
    <row r="37" spans="1:31" s="15" customFormat="1" ht="14.25" x14ac:dyDescent="0.2">
      <c r="A37" s="3"/>
      <c r="B37" s="259"/>
      <c r="C37" s="856" t="s">
        <v>148</v>
      </c>
      <c r="D37" s="857"/>
      <c r="E37" s="857"/>
      <c r="F37" s="857"/>
      <c r="G37" s="857"/>
      <c r="H37" s="857"/>
      <c r="I37" s="857"/>
      <c r="J37" s="858"/>
      <c r="K37" s="280"/>
      <c r="L37" s="280"/>
      <c r="M37" s="280"/>
      <c r="N37" s="280"/>
      <c r="O37" s="280"/>
      <c r="P37" s="280"/>
      <c r="Q37" s="280"/>
      <c r="R37" s="280"/>
      <c r="S37" s="280"/>
      <c r="T37" s="3"/>
      <c r="U37" s="4"/>
      <c r="AD37" s="92"/>
      <c r="AE37" s="92"/>
    </row>
    <row r="38" spans="1:31" s="15" customFormat="1" ht="14.25" x14ac:dyDescent="0.2">
      <c r="A38" s="3"/>
      <c r="B38" s="259"/>
      <c r="C38" s="859" t="s">
        <v>149</v>
      </c>
      <c r="D38" s="860"/>
      <c r="E38" s="860"/>
      <c r="F38" s="860"/>
      <c r="G38" s="860"/>
      <c r="H38" s="860"/>
      <c r="I38" s="860"/>
      <c r="J38" s="861"/>
      <c r="K38" s="280"/>
      <c r="L38" s="280"/>
      <c r="M38" s="280"/>
      <c r="N38" s="280"/>
      <c r="O38" s="280"/>
      <c r="P38" s="280"/>
      <c r="Q38" s="280"/>
      <c r="R38" s="280"/>
      <c r="S38" s="280"/>
      <c r="T38" s="3"/>
      <c r="U38" s="4"/>
      <c r="AD38" s="92"/>
      <c r="AE38" s="92"/>
    </row>
    <row r="39" spans="1:31" s="15" customFormat="1" ht="14.25" x14ac:dyDescent="0.2">
      <c r="A39" s="3"/>
      <c r="B39" s="259"/>
      <c r="C39" s="862" t="s">
        <v>150</v>
      </c>
      <c r="D39" s="863"/>
      <c r="E39" s="863"/>
      <c r="F39" s="863"/>
      <c r="G39" s="863"/>
      <c r="H39" s="863"/>
      <c r="I39" s="863"/>
      <c r="J39" s="864"/>
      <c r="K39" s="280"/>
      <c r="L39" s="280"/>
      <c r="M39" s="280"/>
      <c r="N39" s="280"/>
      <c r="O39" s="280"/>
      <c r="P39" s="280"/>
      <c r="Q39" s="280"/>
      <c r="R39" s="280"/>
      <c r="S39" s="280"/>
      <c r="T39" s="3"/>
      <c r="U39" s="4"/>
      <c r="AD39" s="92"/>
      <c r="AE39" s="92"/>
    </row>
    <row r="40" spans="1:31" s="15" customFormat="1" ht="14.25" x14ac:dyDescent="0.2">
      <c r="A40" s="3"/>
      <c r="B40" s="259"/>
      <c r="C40" s="868" t="s">
        <v>151</v>
      </c>
      <c r="D40" s="869"/>
      <c r="E40" s="869"/>
      <c r="F40" s="869"/>
      <c r="G40" s="869"/>
      <c r="H40" s="869"/>
      <c r="I40" s="869"/>
      <c r="J40" s="870"/>
      <c r="K40" s="281"/>
      <c r="L40" s="281"/>
      <c r="M40" s="281"/>
      <c r="N40" s="281"/>
      <c r="O40" s="281"/>
      <c r="P40" s="281"/>
      <c r="Q40" s="281"/>
      <c r="R40" s="281"/>
      <c r="S40" s="280"/>
      <c r="T40" s="3"/>
      <c r="U40" s="4"/>
      <c r="AD40" s="92"/>
      <c r="AE40" s="92"/>
    </row>
    <row r="41" spans="1:31" s="15" customFormat="1" ht="14.25" x14ac:dyDescent="0.2">
      <c r="A41" s="3"/>
      <c r="B41" s="259"/>
      <c r="C41" s="865" t="s">
        <v>601</v>
      </c>
      <c r="D41" s="866"/>
      <c r="E41" s="866"/>
      <c r="F41" s="866"/>
      <c r="G41" s="866"/>
      <c r="H41" s="866"/>
      <c r="I41" s="866"/>
      <c r="J41" s="867"/>
      <c r="K41" s="280"/>
      <c r="L41" s="280"/>
      <c r="M41" s="280"/>
      <c r="N41" s="280"/>
      <c r="O41" s="280"/>
      <c r="P41" s="280"/>
      <c r="Q41" s="280"/>
      <c r="R41" s="280"/>
      <c r="S41" s="280"/>
      <c r="T41" s="3"/>
      <c r="U41" s="4"/>
      <c r="V41" s="4"/>
      <c r="W41" s="4"/>
      <c r="X41" s="92"/>
      <c r="Y41" s="92"/>
      <c r="Z41" s="92"/>
      <c r="AA41" s="92"/>
      <c r="AB41" s="92"/>
      <c r="AC41" s="92"/>
      <c r="AD41" s="92"/>
      <c r="AE41" s="92"/>
    </row>
    <row r="42" spans="1:31" x14ac:dyDescent="0.15">
      <c r="A42" s="93"/>
      <c r="B42" s="253"/>
      <c r="C42" s="253"/>
      <c r="D42" s="253"/>
      <c r="E42" s="253"/>
      <c r="F42" s="253"/>
      <c r="G42" s="253"/>
      <c r="H42" s="253"/>
      <c r="I42" s="253"/>
      <c r="J42" s="253"/>
      <c r="K42" s="253"/>
      <c r="L42" s="253"/>
      <c r="M42" s="253"/>
      <c r="N42" s="253"/>
      <c r="O42" s="253"/>
      <c r="P42" s="253"/>
      <c r="Q42" s="253"/>
      <c r="R42" s="253"/>
      <c r="S42" s="253"/>
      <c r="T42" s="93"/>
      <c r="U42" s="4"/>
      <c r="V42" s="4"/>
      <c r="W42" s="4"/>
      <c r="X42" s="92"/>
      <c r="Y42" s="92"/>
      <c r="Z42" s="92"/>
      <c r="AA42" s="92"/>
      <c r="AB42" s="92"/>
      <c r="AC42" s="92"/>
      <c r="AD42" s="92"/>
      <c r="AE42" s="92"/>
    </row>
    <row r="43" spans="1:31" ht="3" customHeight="1" x14ac:dyDescent="0.15">
      <c r="A43" s="93"/>
      <c r="B43" s="93"/>
      <c r="C43" s="93"/>
      <c r="D43" s="93"/>
      <c r="E43" s="93"/>
      <c r="F43" s="93"/>
      <c r="G43" s="93"/>
      <c r="H43" s="93"/>
      <c r="I43" s="93"/>
      <c r="J43" s="93"/>
      <c r="K43" s="93"/>
      <c r="L43" s="93"/>
      <c r="M43" s="93"/>
      <c r="N43" s="93"/>
      <c r="O43" s="93"/>
      <c r="P43" s="93"/>
      <c r="Q43" s="93"/>
      <c r="R43" s="93"/>
      <c r="S43" s="93"/>
      <c r="T43" s="93"/>
      <c r="U43" s="4"/>
      <c r="V43" s="4"/>
      <c r="W43" s="4"/>
      <c r="X43" s="92"/>
      <c r="Y43" s="92"/>
      <c r="Z43" s="92"/>
      <c r="AA43" s="92"/>
      <c r="AB43" s="92"/>
      <c r="AC43" s="92"/>
      <c r="AD43" s="92"/>
      <c r="AE43" s="92"/>
    </row>
    <row r="44" spans="1:31" ht="11.25" hidden="1" customHeight="1" x14ac:dyDescent="0.15">
      <c r="A44" s="3"/>
      <c r="B44" s="1"/>
      <c r="C44" s="6"/>
      <c r="D44" s="6" t="s">
        <v>152</v>
      </c>
      <c r="E44" s="2"/>
      <c r="F44" s="2"/>
      <c r="H44" s="239"/>
      <c r="I44" s="241">
        <v>1</v>
      </c>
      <c r="J44" s="5"/>
      <c r="K44" s="848" t="s">
        <v>153</v>
      </c>
      <c r="L44" s="849"/>
      <c r="M44" s="849"/>
      <c r="N44" s="849"/>
      <c r="O44" s="1"/>
      <c r="P44" s="1"/>
      <c r="Q44" s="1"/>
      <c r="R44" s="1"/>
      <c r="S44" s="1"/>
      <c r="T44" s="3"/>
      <c r="U44" s="4"/>
      <c r="V44" s="4"/>
      <c r="W44" s="4"/>
      <c r="X44" s="92"/>
      <c r="Y44" s="92"/>
      <c r="Z44" s="92"/>
      <c r="AA44" s="92"/>
      <c r="AB44" s="92"/>
      <c r="AC44" s="92"/>
      <c r="AD44" s="92"/>
      <c r="AE44" s="92"/>
    </row>
    <row r="45" spans="1:31" ht="11.25" hidden="1" customHeight="1" x14ac:dyDescent="0.15">
      <c r="A45" s="3"/>
      <c r="B45" s="1"/>
      <c r="C45" s="6"/>
      <c r="D45" s="6" t="s">
        <v>154</v>
      </c>
      <c r="E45" s="2"/>
      <c r="F45" s="2"/>
      <c r="H45" s="239"/>
      <c r="I45" s="241">
        <v>1</v>
      </c>
      <c r="J45" s="5"/>
      <c r="K45" s="848"/>
      <c r="L45" s="849"/>
      <c r="M45" s="849"/>
      <c r="N45" s="849"/>
      <c r="O45" s="1"/>
      <c r="P45" s="1"/>
      <c r="Q45" s="1"/>
      <c r="R45" s="1"/>
      <c r="S45" s="1"/>
      <c r="T45" s="3"/>
      <c r="U45" s="4"/>
      <c r="V45" s="4"/>
      <c r="W45" s="4"/>
      <c r="X45" s="92"/>
      <c r="Y45" s="92"/>
      <c r="Z45" s="92"/>
      <c r="AA45" s="92"/>
      <c r="AB45" s="92"/>
      <c r="AC45" s="92"/>
      <c r="AD45" s="92"/>
      <c r="AE45" s="92"/>
    </row>
    <row r="46" spans="1:31" ht="14.25" x14ac:dyDescent="0.2">
      <c r="A46" s="14"/>
      <c r="B46" s="281"/>
      <c r="C46" s="284" t="s">
        <v>155</v>
      </c>
      <c r="D46" s="285"/>
      <c r="E46" s="285"/>
      <c r="F46" s="285"/>
      <c r="G46" s="285"/>
      <c r="H46" s="285"/>
      <c r="I46" s="286"/>
      <c r="J46" s="286"/>
      <c r="K46" s="285"/>
      <c r="L46" s="285"/>
      <c r="M46" s="285"/>
      <c r="N46" s="285"/>
      <c r="O46" s="285"/>
      <c r="P46" s="285"/>
      <c r="Q46" s="285"/>
      <c r="R46" s="285"/>
      <c r="S46" s="285"/>
      <c r="T46" s="14"/>
      <c r="U46" s="4"/>
      <c r="V46" s="4"/>
      <c r="W46" s="4"/>
      <c r="X46" s="92"/>
      <c r="Y46" s="92"/>
      <c r="Z46" s="92"/>
      <c r="AA46" s="92"/>
      <c r="AB46" s="92"/>
      <c r="AC46" s="92"/>
      <c r="AD46" s="92"/>
      <c r="AE46" s="92"/>
    </row>
    <row r="47" spans="1:31" ht="14.25" x14ac:dyDescent="0.2">
      <c r="A47" s="14"/>
      <c r="B47" s="281"/>
      <c r="C47" s="287"/>
      <c r="D47" s="285"/>
      <c r="E47" s="285"/>
      <c r="F47" s="285"/>
      <c r="G47" s="285"/>
      <c r="H47" s="285"/>
      <c r="I47" s="286"/>
      <c r="J47" s="286"/>
      <c r="K47" s="285"/>
      <c r="L47" s="285"/>
      <c r="M47" s="285"/>
      <c r="N47" s="285"/>
      <c r="O47" s="285"/>
      <c r="P47" s="285"/>
      <c r="Q47" s="285"/>
      <c r="R47" s="285"/>
      <c r="S47" s="285"/>
      <c r="T47" s="14"/>
      <c r="U47" s="4"/>
      <c r="V47" s="4"/>
      <c r="W47" s="4"/>
      <c r="X47" s="92"/>
      <c r="Y47" s="92"/>
      <c r="Z47" s="92"/>
      <c r="AA47" s="92"/>
      <c r="AB47" s="92"/>
      <c r="AC47" s="92"/>
      <c r="AD47" s="92"/>
      <c r="AE47" s="92"/>
    </row>
    <row r="48" spans="1:31" ht="14.25" x14ac:dyDescent="0.2">
      <c r="A48" s="14"/>
      <c r="B48" s="281"/>
      <c r="C48" s="287" t="s">
        <v>156</v>
      </c>
      <c r="D48" s="285"/>
      <c r="E48" s="285"/>
      <c r="F48" s="285"/>
      <c r="G48" s="285"/>
      <c r="H48" s="285"/>
      <c r="I48" s="286"/>
      <c r="J48" s="286"/>
      <c r="K48" s="285"/>
      <c r="L48" s="285"/>
      <c r="M48" s="285"/>
      <c r="N48" s="285"/>
      <c r="O48" s="285"/>
      <c r="P48" s="285"/>
      <c r="Q48" s="285"/>
      <c r="R48" s="285"/>
      <c r="S48" s="285"/>
      <c r="T48" s="14"/>
      <c r="U48" s="4"/>
      <c r="V48" s="4"/>
      <c r="W48" s="4"/>
      <c r="X48" s="92"/>
      <c r="Y48" s="92"/>
      <c r="Z48" s="92"/>
      <c r="AA48" s="92"/>
      <c r="AB48" s="92"/>
      <c r="AC48" s="92"/>
      <c r="AD48" s="92"/>
      <c r="AE48" s="92"/>
    </row>
    <row r="49" spans="1:31" ht="11.25" customHeight="1" x14ac:dyDescent="0.15">
      <c r="A49" s="3"/>
      <c r="B49" s="259"/>
      <c r="C49" s="727" t="s">
        <v>157</v>
      </c>
      <c r="D49" s="727"/>
      <c r="E49" s="727"/>
      <c r="F49" s="727"/>
      <c r="G49" s="727"/>
      <c r="H49" s="727"/>
      <c r="I49" s="727"/>
      <c r="J49" s="727"/>
      <c r="K49" s="727"/>
      <c r="L49" s="727"/>
      <c r="M49" s="727"/>
      <c r="N49" s="727"/>
      <c r="O49" s="727"/>
      <c r="P49" s="727"/>
      <c r="Q49" s="727"/>
      <c r="R49" s="727"/>
      <c r="S49" s="727"/>
      <c r="T49" s="3"/>
      <c r="U49" s="4"/>
      <c r="V49" s="4"/>
      <c r="W49" s="4"/>
      <c r="X49" s="92"/>
      <c r="Y49" s="92"/>
      <c r="Z49" s="92"/>
      <c r="AA49" s="92"/>
      <c r="AB49" s="92"/>
      <c r="AC49" s="92"/>
      <c r="AD49" s="92"/>
      <c r="AE49" s="92"/>
    </row>
    <row r="50" spans="1:31" x14ac:dyDescent="0.15">
      <c r="A50" s="3"/>
      <c r="B50" s="259"/>
      <c r="C50" s="253"/>
      <c r="D50" s="261"/>
      <c r="E50" s="261"/>
      <c r="F50" s="261"/>
      <c r="G50" s="261"/>
      <c r="H50" s="261"/>
      <c r="I50" s="253"/>
      <c r="J50" s="253"/>
      <c r="K50" s="261"/>
      <c r="L50" s="261"/>
      <c r="M50" s="261"/>
      <c r="N50" s="261"/>
      <c r="O50" s="261"/>
      <c r="P50" s="261"/>
      <c r="Q50" s="494"/>
      <c r="R50" s="261"/>
      <c r="S50" s="261"/>
      <c r="T50" s="3"/>
      <c r="U50" s="4"/>
      <c r="V50" s="4"/>
      <c r="W50" s="4"/>
      <c r="X50" s="92"/>
      <c r="Y50" s="92"/>
      <c r="Z50" s="92"/>
      <c r="AA50" s="92"/>
      <c r="AB50" s="92"/>
      <c r="AC50" s="92"/>
      <c r="AD50" s="92"/>
      <c r="AE50" s="92"/>
    </row>
    <row r="51" spans="1:31" x14ac:dyDescent="0.15">
      <c r="A51" s="3"/>
      <c r="B51" s="259"/>
      <c r="C51" s="408"/>
      <c r="D51" s="409"/>
      <c r="E51" s="409"/>
      <c r="F51" s="409"/>
      <c r="G51" s="409"/>
      <c r="H51" s="409"/>
      <c r="I51" s="409"/>
      <c r="J51" s="409"/>
      <c r="K51" s="410"/>
      <c r="L51" s="409"/>
      <c r="M51" s="409"/>
      <c r="N51" s="411"/>
      <c r="O51" s="261"/>
      <c r="P51" s="261"/>
      <c r="Q51" s="530"/>
      <c r="R51" s="261"/>
      <c r="S51" s="261"/>
      <c r="T51" s="3"/>
      <c r="U51" s="4"/>
      <c r="V51" s="4"/>
      <c r="W51" s="4"/>
      <c r="X51" s="92"/>
      <c r="Y51" s="92"/>
      <c r="Z51" s="92"/>
      <c r="AA51" s="92"/>
      <c r="AB51" s="92"/>
      <c r="AC51" s="92"/>
      <c r="AD51" s="92"/>
      <c r="AE51" s="92"/>
    </row>
    <row r="52" spans="1:31" ht="27" customHeight="1" x14ac:dyDescent="0.15">
      <c r="A52" s="3"/>
      <c r="B52" s="259"/>
      <c r="C52" s="419"/>
      <c r="D52" s="883" t="s">
        <v>158</v>
      </c>
      <c r="E52" s="884"/>
      <c r="F52" s="885"/>
      <c r="G52" s="321" t="s">
        <v>159</v>
      </c>
      <c r="H52" s="461" t="s">
        <v>161</v>
      </c>
      <c r="I52" s="498" t="s">
        <v>160</v>
      </c>
      <c r="J52" s="773" t="s">
        <v>162</v>
      </c>
      <c r="K52" s="669"/>
      <c r="L52" s="694" t="s">
        <v>163</v>
      </c>
      <c r="M52" s="695"/>
      <c r="N52" s="412"/>
      <c r="O52" s="261"/>
      <c r="P52" s="261"/>
      <c r="Q52" s="530"/>
      <c r="R52" s="261"/>
      <c r="S52" s="261"/>
      <c r="T52" s="3"/>
      <c r="U52" s="4"/>
      <c r="V52" s="4"/>
      <c r="W52" s="4"/>
      <c r="X52" s="92"/>
      <c r="Y52" s="92"/>
      <c r="Z52" s="92"/>
      <c r="AA52" s="92"/>
      <c r="AB52" s="92"/>
      <c r="AC52" s="92"/>
      <c r="AD52" s="92"/>
      <c r="AE52" s="92"/>
    </row>
    <row r="53" spans="1:31" ht="11.25" customHeight="1" x14ac:dyDescent="0.15">
      <c r="A53" s="3"/>
      <c r="B53" s="259"/>
      <c r="C53" s="415"/>
      <c r="D53" s="672" t="s">
        <v>145</v>
      </c>
      <c r="E53" s="673"/>
      <c r="F53" s="674"/>
      <c r="G53" s="501"/>
      <c r="H53" s="501"/>
      <c r="I53" s="565">
        <f>G53-H53</f>
        <v>0</v>
      </c>
      <c r="J53" s="776">
        <f>IF($D53="(Blank)",0,VLOOKUP($D53,'DB materialer'!$B$7:$Y$56,22,FALSE))</f>
        <v>0</v>
      </c>
      <c r="K53" s="777"/>
      <c r="L53" s="755">
        <f>IF($D53="(Blank)",0,VLOOKUP($D53,'DB materialer'!$B$7:$Y$56,24,FALSE))</f>
        <v>0</v>
      </c>
      <c r="M53" s="756"/>
      <c r="N53" s="413"/>
      <c r="O53" s="261"/>
      <c r="P53" s="261"/>
      <c r="Q53" s="530"/>
      <c r="R53" s="261"/>
      <c r="S53" s="261"/>
      <c r="T53" s="3"/>
      <c r="U53" s="4"/>
      <c r="V53" s="4"/>
      <c r="W53" s="4"/>
      <c r="X53" s="92"/>
      <c r="Y53" s="92"/>
      <c r="Z53" s="92"/>
      <c r="AA53" s="92"/>
      <c r="AB53" s="92"/>
      <c r="AC53" s="92"/>
      <c r="AD53" s="92"/>
      <c r="AE53" s="92"/>
    </row>
    <row r="54" spans="1:31" ht="11.25" customHeight="1" x14ac:dyDescent="0.15">
      <c r="A54" s="3"/>
      <c r="B54" s="259"/>
      <c r="C54" s="415"/>
      <c r="D54" s="672" t="s">
        <v>145</v>
      </c>
      <c r="E54" s="673"/>
      <c r="F54" s="674"/>
      <c r="G54" s="501"/>
      <c r="H54" s="501"/>
      <c r="I54" s="565">
        <f t="shared" ref="I54:I57" si="0">G54-H54</f>
        <v>0</v>
      </c>
      <c r="J54" s="776">
        <f>IF($D54="(Blank)",0,VLOOKUP($D54,'DB materialer'!$B$7:$Y$56,22,FALSE))</f>
        <v>0</v>
      </c>
      <c r="K54" s="777"/>
      <c r="L54" s="755">
        <f>IF($D54="(Blank)",0,VLOOKUP($D54,'DB materialer'!$B$7:$Y$56,24,FALSE))</f>
        <v>0</v>
      </c>
      <c r="M54" s="756"/>
      <c r="N54" s="412"/>
      <c r="O54" s="261"/>
      <c r="P54" s="261"/>
      <c r="Q54" s="530"/>
      <c r="R54" s="261"/>
      <c r="S54" s="261"/>
      <c r="T54" s="3"/>
      <c r="U54" s="4"/>
      <c r="V54" s="4"/>
      <c r="W54" s="4"/>
      <c r="X54" s="92"/>
      <c r="Y54" s="92"/>
      <c r="Z54" s="92"/>
      <c r="AA54" s="92"/>
      <c r="AB54" s="92"/>
      <c r="AC54" s="92"/>
      <c r="AD54" s="92"/>
      <c r="AE54" s="92"/>
    </row>
    <row r="55" spans="1:31" x14ac:dyDescent="0.15">
      <c r="A55" s="3"/>
      <c r="B55" s="259"/>
      <c r="C55" s="415"/>
      <c r="D55" s="672" t="s">
        <v>145</v>
      </c>
      <c r="E55" s="673"/>
      <c r="F55" s="674"/>
      <c r="G55" s="501"/>
      <c r="H55" s="501"/>
      <c r="I55" s="565">
        <f t="shared" si="0"/>
        <v>0</v>
      </c>
      <c r="J55" s="776">
        <f>IF($D55="(Blank)",0,VLOOKUP($D55,'DB materialer'!$B$7:$Y$56,22,FALSE))</f>
        <v>0</v>
      </c>
      <c r="K55" s="777"/>
      <c r="L55" s="755">
        <f>IF($D55="(Blank)",0,VLOOKUP($D55,'DB materialer'!$B$7:$Y$56,24,FALSE))</f>
        <v>0</v>
      </c>
      <c r="M55" s="756"/>
      <c r="N55" s="412"/>
      <c r="O55" s="261"/>
      <c r="P55" s="261"/>
      <c r="Q55" s="530"/>
      <c r="R55" s="261"/>
      <c r="S55" s="261"/>
      <c r="T55" s="3"/>
      <c r="U55" s="4"/>
      <c r="V55" s="4"/>
      <c r="W55" s="4"/>
      <c r="X55" s="92"/>
      <c r="Y55" s="92"/>
      <c r="Z55" s="92"/>
      <c r="AA55" s="92"/>
      <c r="AB55" s="92"/>
      <c r="AC55" s="92"/>
      <c r="AD55" s="92"/>
      <c r="AE55" s="92"/>
    </row>
    <row r="56" spans="1:31" x14ac:dyDescent="0.15">
      <c r="A56" s="3"/>
      <c r="B56" s="259"/>
      <c r="C56" s="415"/>
      <c r="D56" s="672" t="s">
        <v>145</v>
      </c>
      <c r="E56" s="673"/>
      <c r="F56" s="674"/>
      <c r="G56" s="501"/>
      <c r="H56" s="501"/>
      <c r="I56" s="565">
        <f t="shared" si="0"/>
        <v>0</v>
      </c>
      <c r="J56" s="776">
        <f>IF($D56="(Blank)",0,VLOOKUP($D56,'DB materialer'!$B$7:$Y$56,22,FALSE))</f>
        <v>0</v>
      </c>
      <c r="K56" s="777"/>
      <c r="L56" s="755">
        <f>IF($D56="(Blank)",0,VLOOKUP($D56,'DB materialer'!$B$7:$Y$56,24,FALSE))</f>
        <v>0</v>
      </c>
      <c r="M56" s="756"/>
      <c r="N56" s="412"/>
      <c r="O56" s="261"/>
      <c r="P56" s="261"/>
      <c r="Q56" s="531"/>
      <c r="R56" s="261"/>
      <c r="S56" s="261"/>
      <c r="T56" s="3"/>
      <c r="U56" s="4"/>
      <c r="V56" s="4"/>
      <c r="W56" s="4"/>
      <c r="X56" s="92"/>
      <c r="Y56" s="92"/>
      <c r="Z56" s="92"/>
      <c r="AA56" s="92"/>
      <c r="AB56" s="92"/>
      <c r="AC56" s="92"/>
      <c r="AD56" s="92"/>
      <c r="AE56" s="92"/>
    </row>
    <row r="57" spans="1:31" x14ac:dyDescent="0.15">
      <c r="A57" s="3"/>
      <c r="B57" s="259"/>
      <c r="C57" s="415"/>
      <c r="D57" s="672" t="s">
        <v>145</v>
      </c>
      <c r="E57" s="673"/>
      <c r="F57" s="674"/>
      <c r="G57" s="502"/>
      <c r="H57" s="501"/>
      <c r="I57" s="565">
        <f t="shared" si="0"/>
        <v>0</v>
      </c>
      <c r="J57" s="776">
        <f>IF($D57="(Blank)",0,VLOOKUP($D57,'DB materialer'!$B$7:$Y$56,22,FALSE))</f>
        <v>0</v>
      </c>
      <c r="K57" s="777"/>
      <c r="L57" s="755">
        <f>IF($D57="(Blank)",0,VLOOKUP($D57,'DB materialer'!$B$7:$Y$56,24,FALSE))</f>
        <v>0</v>
      </c>
      <c r="M57" s="756"/>
      <c r="N57" s="412"/>
      <c r="O57" s="261"/>
      <c r="P57" s="261"/>
      <c r="Q57" s="495"/>
      <c r="R57" s="261"/>
      <c r="S57" s="261"/>
      <c r="T57" s="3"/>
      <c r="U57" s="4"/>
      <c r="V57" s="4"/>
      <c r="W57" s="4"/>
      <c r="X57" s="92"/>
      <c r="Y57" s="92"/>
      <c r="Z57" s="92"/>
      <c r="AA57" s="92"/>
      <c r="AB57" s="92"/>
      <c r="AC57" s="92"/>
      <c r="AD57" s="92"/>
      <c r="AE57" s="92"/>
    </row>
    <row r="58" spans="1:31" s="269" customFormat="1" x14ac:dyDescent="0.15">
      <c r="A58" s="266"/>
      <c r="B58" s="289"/>
      <c r="C58" s="420"/>
      <c r="D58" s="767" t="s">
        <v>164</v>
      </c>
      <c r="E58" s="768"/>
      <c r="F58" s="769"/>
      <c r="G58" s="506">
        <f>SUM(G53:G57)</f>
        <v>0</v>
      </c>
      <c r="H58" s="503">
        <f>SUM(H53:H57)</f>
        <v>0</v>
      </c>
      <c r="I58" s="566">
        <f>SUM(I53:I57)</f>
        <v>0</v>
      </c>
      <c r="J58" s="774">
        <f>SUM(J53:K57)</f>
        <v>0</v>
      </c>
      <c r="K58" s="775"/>
      <c r="L58" s="753">
        <f>SUM(L53:L57)</f>
        <v>0</v>
      </c>
      <c r="M58" s="754"/>
      <c r="N58" s="414"/>
      <c r="O58" s="264"/>
      <c r="P58" s="264"/>
      <c r="Q58" s="264"/>
      <c r="R58" s="264"/>
      <c r="S58" s="264"/>
      <c r="T58" s="266"/>
      <c r="U58" s="267"/>
      <c r="V58" s="267"/>
      <c r="W58" s="267"/>
      <c r="X58" s="268"/>
      <c r="Y58" s="268"/>
      <c r="Z58" s="268"/>
      <c r="AA58" s="268"/>
      <c r="AB58" s="268"/>
      <c r="AC58" s="268"/>
      <c r="AD58" s="268"/>
      <c r="AE58" s="268"/>
    </row>
    <row r="59" spans="1:31" ht="11.25" customHeight="1" x14ac:dyDescent="0.15">
      <c r="A59" s="3"/>
      <c r="B59" s="259"/>
      <c r="C59" s="415"/>
      <c r="D59" s="770"/>
      <c r="E59" s="771"/>
      <c r="F59" s="772"/>
      <c r="G59" s="570" t="s">
        <v>165</v>
      </c>
      <c r="H59" s="262" t="s">
        <v>165</v>
      </c>
      <c r="I59" s="567" t="s">
        <v>165</v>
      </c>
      <c r="J59" s="763" t="s">
        <v>166</v>
      </c>
      <c r="K59" s="764"/>
      <c r="L59" s="765" t="s">
        <v>167</v>
      </c>
      <c r="M59" s="766"/>
      <c r="N59" s="412"/>
      <c r="O59" s="261"/>
      <c r="P59" s="261"/>
      <c r="Q59" s="261"/>
      <c r="R59" s="261"/>
      <c r="S59" s="261"/>
      <c r="T59" s="3"/>
      <c r="U59" s="4"/>
      <c r="V59" s="4"/>
      <c r="W59" s="4"/>
      <c r="X59" s="92"/>
      <c r="Y59" s="92"/>
      <c r="Z59" s="92"/>
      <c r="AA59" s="92"/>
      <c r="AB59" s="92"/>
      <c r="AC59" s="92"/>
      <c r="AD59" s="92"/>
      <c r="AE59" s="92"/>
    </row>
    <row r="60" spans="1:31" ht="11.25" customHeight="1" x14ac:dyDescent="0.15">
      <c r="A60" s="3"/>
      <c r="B60" s="259"/>
      <c r="C60" s="415"/>
      <c r="D60" s="416"/>
      <c r="E60" s="416"/>
      <c r="F60" s="416"/>
      <c r="G60" s="417"/>
      <c r="H60" s="417"/>
      <c r="I60" s="417"/>
      <c r="J60" s="417"/>
      <c r="K60" s="417"/>
      <c r="L60" s="418"/>
      <c r="M60" s="418"/>
      <c r="N60" s="412"/>
      <c r="O60" s="261"/>
      <c r="P60" s="261"/>
      <c r="Q60" s="261"/>
      <c r="R60" s="261"/>
      <c r="S60" s="261"/>
      <c r="T60" s="3"/>
      <c r="U60" s="4"/>
      <c r="V60" s="4"/>
      <c r="W60" s="4"/>
      <c r="X60" s="92"/>
      <c r="Y60" s="92"/>
      <c r="Z60" s="92"/>
      <c r="AA60" s="92"/>
      <c r="AB60" s="92"/>
      <c r="AC60" s="92"/>
      <c r="AD60" s="92"/>
      <c r="AE60" s="92"/>
    </row>
    <row r="61" spans="1:31" x14ac:dyDescent="0.15">
      <c r="A61" s="3"/>
      <c r="B61" s="259"/>
      <c r="C61" s="757" t="str">
        <f ca="1">IF((SUMIF(D53:E57,"(blank)",H53:H57)=0),"","Der er indberettet en besparelse af en ikke-defineret materiale.")</f>
        <v/>
      </c>
      <c r="D61" s="758"/>
      <c r="E61" s="758"/>
      <c r="F61" s="758"/>
      <c r="G61" s="758"/>
      <c r="H61" s="758"/>
      <c r="I61" s="758"/>
      <c r="J61" s="758"/>
      <c r="K61" s="758"/>
      <c r="L61" s="758"/>
      <c r="M61" s="758"/>
      <c r="N61" s="759"/>
      <c r="O61" s="261"/>
      <c r="P61" s="261"/>
      <c r="Q61" s="261"/>
      <c r="R61" s="261"/>
      <c r="S61" s="261"/>
      <c r="T61" s="3"/>
      <c r="U61" s="4"/>
      <c r="V61" s="4"/>
      <c r="W61" s="4"/>
      <c r="X61" s="92"/>
      <c r="Y61" s="92"/>
      <c r="Z61" s="92"/>
      <c r="AA61" s="92"/>
      <c r="AB61" s="92"/>
      <c r="AC61" s="92"/>
      <c r="AD61" s="92"/>
      <c r="AE61" s="92"/>
    </row>
    <row r="62" spans="1:31" x14ac:dyDescent="0.15">
      <c r="A62" s="3"/>
      <c r="B62" s="259"/>
      <c r="C62" s="760"/>
      <c r="D62" s="761"/>
      <c r="E62" s="761"/>
      <c r="F62" s="761"/>
      <c r="G62" s="761"/>
      <c r="H62" s="761"/>
      <c r="I62" s="761"/>
      <c r="J62" s="761"/>
      <c r="K62" s="761"/>
      <c r="L62" s="761"/>
      <c r="M62" s="761"/>
      <c r="N62" s="762"/>
      <c r="O62" s="261"/>
      <c r="P62" s="261"/>
      <c r="Q62" s="261"/>
      <c r="R62" s="261"/>
      <c r="S62" s="261"/>
      <c r="T62" s="3"/>
      <c r="U62" s="4"/>
      <c r="V62" s="4"/>
      <c r="W62" s="4"/>
      <c r="X62" s="92"/>
      <c r="Y62" s="92"/>
      <c r="Z62" s="92"/>
      <c r="AA62" s="92"/>
      <c r="AB62" s="92"/>
      <c r="AC62" s="92"/>
      <c r="AD62" s="92"/>
      <c r="AE62" s="92"/>
    </row>
    <row r="63" spans="1:31" x14ac:dyDescent="0.15">
      <c r="A63" s="3"/>
      <c r="B63" s="259"/>
      <c r="C63" s="259"/>
      <c r="D63" s="259"/>
      <c r="E63" s="259"/>
      <c r="F63" s="259"/>
      <c r="G63" s="259"/>
      <c r="H63" s="259"/>
      <c r="I63" s="259"/>
      <c r="J63" s="259"/>
      <c r="K63" s="259"/>
      <c r="L63" s="259"/>
      <c r="M63" s="259"/>
      <c r="N63" s="259"/>
      <c r="O63" s="259"/>
      <c r="P63" s="259"/>
      <c r="Q63" s="259"/>
      <c r="R63" s="259"/>
      <c r="S63" s="259"/>
      <c r="T63" s="3"/>
      <c r="U63" s="4"/>
      <c r="V63" s="4"/>
      <c r="W63" s="4"/>
      <c r="X63" s="92"/>
      <c r="Y63" s="92"/>
      <c r="Z63" s="92"/>
      <c r="AA63" s="92"/>
      <c r="AB63" s="92"/>
      <c r="AC63" s="92"/>
      <c r="AD63" s="92"/>
      <c r="AE63" s="92"/>
    </row>
    <row r="64" spans="1:31" x14ac:dyDescent="0.15">
      <c r="A64" s="3"/>
      <c r="B64" s="259"/>
      <c r="C64" s="288" t="s">
        <v>168</v>
      </c>
      <c r="D64" s="264"/>
      <c r="E64" s="264"/>
      <c r="F64" s="264"/>
      <c r="G64" s="264"/>
      <c r="H64" s="264"/>
      <c r="I64" s="259"/>
      <c r="J64" s="253"/>
      <c r="K64" s="261"/>
      <c r="L64" s="261"/>
      <c r="M64" s="261"/>
      <c r="N64" s="261"/>
      <c r="O64" s="261"/>
      <c r="P64" s="261"/>
      <c r="Q64" s="261"/>
      <c r="R64" s="261"/>
      <c r="S64" s="261"/>
      <c r="T64" s="3"/>
      <c r="U64" s="4"/>
      <c r="V64" s="4"/>
      <c r="W64" s="4"/>
      <c r="X64" s="92"/>
      <c r="Y64" s="92"/>
      <c r="Z64" s="92"/>
      <c r="AA64" s="92"/>
      <c r="AB64" s="92"/>
      <c r="AC64" s="92"/>
    </row>
    <row r="65" spans="1:31" ht="11.25" customHeight="1" x14ac:dyDescent="0.15">
      <c r="A65" s="3"/>
      <c r="B65" s="259"/>
      <c r="C65" s="727" t="s">
        <v>169</v>
      </c>
      <c r="D65" s="727"/>
      <c r="E65" s="727"/>
      <c r="F65" s="727"/>
      <c r="G65" s="727"/>
      <c r="H65" s="727"/>
      <c r="I65" s="727"/>
      <c r="J65" s="727"/>
      <c r="K65" s="727"/>
      <c r="L65" s="727"/>
      <c r="M65" s="727"/>
      <c r="N65" s="727"/>
      <c r="O65" s="727"/>
      <c r="P65" s="727"/>
      <c r="Q65" s="727"/>
      <c r="R65" s="727"/>
      <c r="S65" s="727"/>
      <c r="T65" s="3"/>
      <c r="U65" s="4"/>
      <c r="V65" s="4"/>
      <c r="W65" s="4"/>
      <c r="X65" s="92"/>
      <c r="Y65" s="92"/>
      <c r="Z65" s="92"/>
      <c r="AA65" s="92"/>
      <c r="AB65" s="92"/>
      <c r="AC65" s="92"/>
    </row>
    <row r="66" spans="1:31" x14ac:dyDescent="0.15">
      <c r="A66" s="3"/>
      <c r="B66" s="259"/>
      <c r="C66" s="727"/>
      <c r="D66" s="727"/>
      <c r="E66" s="727"/>
      <c r="F66" s="727"/>
      <c r="G66" s="727"/>
      <c r="H66" s="727"/>
      <c r="I66" s="727"/>
      <c r="J66" s="727"/>
      <c r="K66" s="727"/>
      <c r="L66" s="727"/>
      <c r="M66" s="727"/>
      <c r="N66" s="727"/>
      <c r="O66" s="727"/>
      <c r="P66" s="727"/>
      <c r="Q66" s="727"/>
      <c r="R66" s="727"/>
      <c r="S66" s="727"/>
      <c r="T66" s="3"/>
      <c r="U66" s="4"/>
      <c r="V66" s="4"/>
      <c r="W66" s="4"/>
      <c r="X66" s="92"/>
      <c r="Y66" s="92"/>
      <c r="Z66" s="92"/>
      <c r="AA66" s="92"/>
      <c r="AB66" s="92"/>
      <c r="AC66" s="92"/>
    </row>
    <row r="67" spans="1:31" x14ac:dyDescent="0.15">
      <c r="A67" s="3"/>
      <c r="B67" s="259"/>
      <c r="C67" s="727"/>
      <c r="D67" s="727"/>
      <c r="E67" s="727"/>
      <c r="F67" s="727"/>
      <c r="G67" s="727"/>
      <c r="H67" s="727"/>
      <c r="I67" s="727"/>
      <c r="J67" s="727"/>
      <c r="K67" s="727"/>
      <c r="L67" s="727"/>
      <c r="M67" s="727"/>
      <c r="N67" s="727"/>
      <c r="O67" s="727"/>
      <c r="P67" s="727"/>
      <c r="Q67" s="727"/>
      <c r="R67" s="727"/>
      <c r="S67" s="727"/>
      <c r="T67" s="3"/>
      <c r="U67" s="92"/>
      <c r="V67" s="92"/>
      <c r="W67" s="92"/>
      <c r="X67" s="92"/>
      <c r="Y67" s="92"/>
      <c r="Z67" s="92"/>
      <c r="AA67" s="92"/>
      <c r="AB67" s="92"/>
      <c r="AC67" s="92"/>
    </row>
    <row r="68" spans="1:31" x14ac:dyDescent="0.15">
      <c r="A68" s="3"/>
      <c r="B68" s="259"/>
      <c r="C68" s="259"/>
      <c r="D68" s="259"/>
      <c r="E68" s="259"/>
      <c r="F68" s="259"/>
      <c r="G68" s="259"/>
      <c r="H68" s="259"/>
      <c r="I68" s="259"/>
      <c r="J68" s="259"/>
      <c r="K68" s="259"/>
      <c r="L68" s="259"/>
      <c r="M68" s="259"/>
      <c r="N68" s="259"/>
      <c r="O68" s="259"/>
      <c r="P68" s="259"/>
      <c r="Q68" s="259"/>
      <c r="R68" s="259"/>
      <c r="S68" s="259"/>
      <c r="T68" s="3"/>
      <c r="U68" s="92"/>
      <c r="V68" s="92"/>
      <c r="W68" s="92"/>
      <c r="X68" s="92"/>
      <c r="Y68" s="92"/>
      <c r="Z68" s="92"/>
      <c r="AA68" s="92"/>
      <c r="AB68" s="92"/>
      <c r="AC68" s="92"/>
    </row>
    <row r="69" spans="1:31" x14ac:dyDescent="0.15">
      <c r="A69" s="3"/>
      <c r="B69" s="259"/>
      <c r="C69" s="421"/>
      <c r="D69" s="422"/>
      <c r="E69" s="422"/>
      <c r="F69" s="422"/>
      <c r="G69" s="422"/>
      <c r="H69" s="422"/>
      <c r="I69" s="422"/>
      <c r="J69" s="422"/>
      <c r="K69" s="422"/>
      <c r="L69" s="423"/>
      <c r="M69" s="423"/>
      <c r="N69" s="423"/>
      <c r="O69" s="423"/>
      <c r="P69" s="423"/>
      <c r="Q69" s="423"/>
      <c r="R69" s="424"/>
      <c r="S69" s="290"/>
      <c r="T69" s="3"/>
      <c r="U69" s="92"/>
      <c r="V69" s="92"/>
      <c r="W69" s="92"/>
      <c r="X69" s="92"/>
      <c r="Y69" s="92"/>
      <c r="Z69" s="92"/>
      <c r="AA69" s="92"/>
      <c r="AB69" s="92"/>
      <c r="AC69" s="92"/>
    </row>
    <row r="70" spans="1:31" ht="39" customHeight="1" x14ac:dyDescent="0.15">
      <c r="A70" s="3"/>
      <c r="B70" s="259"/>
      <c r="C70" s="425"/>
      <c r="D70" s="802" t="s">
        <v>170</v>
      </c>
      <c r="E70" s="803"/>
      <c r="F70" s="804"/>
      <c r="G70" s="205">
        <f>IF(SUMPRODUCT(--ISNUMBER(SEARCH(Dropdowns!H33:H35,Effektmåling!D71)))+SUMPRODUCT(--ISNUMBER(SEARCH(Dropdowns!H33:H35,Effektmåling!D72)))+SUMPRODUCT(--ISNUMBER(SEARCH(Dropdowns!H33:H35,Effektmåling!D73)))+SUMPRODUCT(--ISNUMBER(SEARCH(Dropdowns!H33:H35,Effektmåling!D74)))+SUMPRODUCT(--ISNUMBER(SEARCH(Dropdowns!H33:H35,Effektmåling!D75))),"Tast % biobr, fx 5",0)</f>
        <v>0</v>
      </c>
      <c r="H70" s="486" t="s">
        <v>171</v>
      </c>
      <c r="I70" s="532" t="s">
        <v>599</v>
      </c>
      <c r="J70" s="871" t="s">
        <v>600</v>
      </c>
      <c r="K70" s="872"/>
      <c r="L70" s="773" t="s">
        <v>172</v>
      </c>
      <c r="M70" s="669"/>
      <c r="N70" s="694" t="s">
        <v>163</v>
      </c>
      <c r="O70" s="695"/>
      <c r="P70" s="875" t="s">
        <v>173</v>
      </c>
      <c r="Q70" s="876"/>
      <c r="R70" s="432"/>
      <c r="S70" s="264"/>
      <c r="T70" s="3"/>
      <c r="U70" s="92"/>
      <c r="V70" s="92"/>
      <c r="W70" s="92"/>
      <c r="X70" s="92"/>
      <c r="Y70" s="92"/>
      <c r="Z70" s="92"/>
      <c r="AA70" s="92"/>
      <c r="AB70" s="92"/>
      <c r="AC70" s="92"/>
    </row>
    <row r="71" spans="1:31" ht="11.25" customHeight="1" x14ac:dyDescent="0.15">
      <c r="A71" s="3"/>
      <c r="B71" s="259"/>
      <c r="C71" s="426"/>
      <c r="D71" s="672" t="s">
        <v>145</v>
      </c>
      <c r="E71" s="673"/>
      <c r="F71" s="674"/>
      <c r="G71" s="571">
        <v>0</v>
      </c>
      <c r="H71" s="472"/>
      <c r="I71" s="568"/>
      <c r="J71" s="873">
        <f>IF($G$70&gt;0,(1-G71%)*(H71-I71),H71-I71)</f>
        <v>0</v>
      </c>
      <c r="K71" s="874"/>
      <c r="L71" s="776">
        <f>IF($D71="(Blank)",0,VLOOKUP($D71,'DB energi'!$B$6:$S$37,15,FALSE))</f>
        <v>0</v>
      </c>
      <c r="M71" s="777"/>
      <c r="N71" s="755">
        <f>IF($D71="(Blank)",0,VLOOKUP($D71,'DB energi'!$B$6:$S$37,17,FALSE))</f>
        <v>0</v>
      </c>
      <c r="O71" s="756"/>
      <c r="P71" s="838">
        <f>IF($D71="(Blank)",0,VLOOKUP($D71,'DB energi'!$AE$6:$AI$37,5,FALSE)*$I71)</f>
        <v>0</v>
      </c>
      <c r="Q71" s="839"/>
      <c r="R71" s="433"/>
      <c r="S71" s="291"/>
      <c r="T71" s="3"/>
      <c r="U71" s="92"/>
      <c r="V71" s="92"/>
      <c r="W71" s="92"/>
      <c r="X71" s="92"/>
      <c r="Y71" s="92"/>
      <c r="Z71" s="92"/>
      <c r="AA71" s="92"/>
      <c r="AB71" s="92"/>
      <c r="AC71" s="92"/>
    </row>
    <row r="72" spans="1:31" ht="11.25" customHeight="1" x14ac:dyDescent="0.15">
      <c r="A72" s="3"/>
      <c r="B72" s="259"/>
      <c r="C72" s="426"/>
      <c r="D72" s="672" t="s">
        <v>145</v>
      </c>
      <c r="E72" s="673"/>
      <c r="F72" s="674"/>
      <c r="G72" s="571"/>
      <c r="H72" s="472"/>
      <c r="I72" s="568"/>
      <c r="J72" s="873">
        <f>IF($G$70&gt;0,(1-G72%)*(H72-I72),H72-I72)</f>
        <v>0</v>
      </c>
      <c r="K72" s="874"/>
      <c r="L72" s="776">
        <f>IF($D72="(Blank)",0,VLOOKUP($D72,'DB energi'!$B$6:$S$37,15,FALSE))</f>
        <v>0</v>
      </c>
      <c r="M72" s="777"/>
      <c r="N72" s="755">
        <f>IF($D72="(Blank)",0,VLOOKUP($D72,'DB energi'!$B$6:$S$37,17,FALSE))</f>
        <v>0</v>
      </c>
      <c r="O72" s="756"/>
      <c r="P72" s="838">
        <f>IF($D72="(Blank)",0,VLOOKUP($D72,'DB energi'!$AE$6:$AI$37,5,FALSE)*$I72)</f>
        <v>0</v>
      </c>
      <c r="Q72" s="839"/>
      <c r="R72" s="433"/>
      <c r="S72" s="291"/>
      <c r="T72" s="3"/>
      <c r="U72" s="92"/>
      <c r="V72" s="92"/>
      <c r="W72" s="92"/>
      <c r="X72" s="92"/>
      <c r="Y72" s="92"/>
      <c r="Z72" s="92"/>
      <c r="AA72" s="92"/>
      <c r="AB72" s="92"/>
      <c r="AC72" s="92"/>
    </row>
    <row r="73" spans="1:31" x14ac:dyDescent="0.15">
      <c r="A73" s="3"/>
      <c r="B73" s="259"/>
      <c r="C73" s="426"/>
      <c r="D73" s="672" t="s">
        <v>145</v>
      </c>
      <c r="E73" s="673"/>
      <c r="F73" s="674"/>
      <c r="G73" s="571"/>
      <c r="H73" s="533"/>
      <c r="I73" s="569"/>
      <c r="J73" s="836">
        <f>IF($G$70&gt;0,(1-G73%)*(H73-I73),H73-I73)</f>
        <v>0</v>
      </c>
      <c r="K73" s="837"/>
      <c r="L73" s="776">
        <f>IF($D73="(Blank)",0,VLOOKUP($D73,'DB energi'!$B$6:$S$37,15,FALSE))</f>
        <v>0</v>
      </c>
      <c r="M73" s="777"/>
      <c r="N73" s="755">
        <f>IF($D73="(Blank)",0,VLOOKUP($D73,'DB energi'!$B$6:$S$37,17,FALSE))</f>
        <v>0</v>
      </c>
      <c r="O73" s="756"/>
      <c r="P73" s="838">
        <f>IF($D73="(Blank)",0,VLOOKUP($D73,'DB energi'!$AE$6:$AI$37,5,FALSE)*$I73)</f>
        <v>0</v>
      </c>
      <c r="Q73" s="839"/>
      <c r="R73" s="433"/>
      <c r="S73" s="291"/>
      <c r="T73" s="3"/>
      <c r="U73" s="92"/>
      <c r="V73" s="92"/>
      <c r="W73" s="92"/>
      <c r="X73" s="92"/>
      <c r="Y73" s="92"/>
      <c r="Z73" s="92"/>
      <c r="AA73" s="92"/>
      <c r="AB73" s="92"/>
      <c r="AC73" s="92"/>
    </row>
    <row r="74" spans="1:31" x14ac:dyDescent="0.15">
      <c r="A74" s="3"/>
      <c r="B74" s="259"/>
      <c r="C74" s="426"/>
      <c r="D74" s="672" t="s">
        <v>145</v>
      </c>
      <c r="E74" s="673"/>
      <c r="F74" s="674"/>
      <c r="G74" s="571"/>
      <c r="H74" s="533"/>
      <c r="I74" s="569"/>
      <c r="J74" s="836">
        <f>IF($G$70&gt;0,(1-G74%)*(H74-I74),H74-I74)</f>
        <v>0</v>
      </c>
      <c r="K74" s="837"/>
      <c r="L74" s="776">
        <f>IF($D74="(Blank)",0,VLOOKUP($D74,'DB energi'!$B$6:$S$37,15,FALSE))</f>
        <v>0</v>
      </c>
      <c r="M74" s="777"/>
      <c r="N74" s="755">
        <f>IF($D74="(Blank)",0,VLOOKUP($D74,'DB energi'!$B$6:$S$37,17,FALSE))</f>
        <v>0</v>
      </c>
      <c r="O74" s="756"/>
      <c r="P74" s="838">
        <f>IF($D74="(Blank)",0,VLOOKUP($D74,'DB energi'!$AE$6:$AI$37,5,FALSE)*$I74)</f>
        <v>0</v>
      </c>
      <c r="Q74" s="839"/>
      <c r="R74" s="433"/>
      <c r="S74" s="291"/>
      <c r="T74" s="3"/>
      <c r="U74" s="92"/>
      <c r="V74" s="92"/>
      <c r="W74" s="92"/>
      <c r="X74" s="92"/>
      <c r="Y74" s="92"/>
      <c r="Z74" s="92"/>
      <c r="AA74" s="92"/>
      <c r="AB74" s="92"/>
      <c r="AC74" s="92"/>
      <c r="AD74" s="92"/>
      <c r="AE74" s="92"/>
    </row>
    <row r="75" spans="1:31" x14ac:dyDescent="0.15">
      <c r="A75" s="3"/>
      <c r="B75" s="259"/>
      <c r="C75" s="426"/>
      <c r="D75" s="672" t="s">
        <v>145</v>
      </c>
      <c r="E75" s="673"/>
      <c r="F75" s="674"/>
      <c r="G75" s="571"/>
      <c r="H75" s="533"/>
      <c r="I75" s="569"/>
      <c r="J75" s="836">
        <f t="shared" ref="J75" si="1">IF($G$70&gt;0,(1-G75%)*(H75-I75),H75-I75)</f>
        <v>0</v>
      </c>
      <c r="K75" s="837"/>
      <c r="L75" s="776">
        <f>IF($D75="(Blank)",0,VLOOKUP($D75,'DB energi'!$B$6:$S$37,15,FALSE))</f>
        <v>0</v>
      </c>
      <c r="M75" s="777"/>
      <c r="N75" s="755">
        <f>IF($D75="(Blank)",0,VLOOKUP($D75,'DB energi'!$B$6:$S$37,17,FALSE))</f>
        <v>0</v>
      </c>
      <c r="O75" s="756"/>
      <c r="P75" s="838">
        <f>IF($D75="(Blank)",0,VLOOKUP($D75,'DB energi'!$AE$6:$AI$37,5,FALSE)*$I75)</f>
        <v>0</v>
      </c>
      <c r="Q75" s="839"/>
      <c r="R75" s="433"/>
      <c r="S75" s="291"/>
      <c r="T75" s="3"/>
      <c r="U75" s="92"/>
      <c r="V75" s="92"/>
      <c r="W75" s="92"/>
      <c r="X75" s="92"/>
      <c r="Y75" s="92"/>
      <c r="Z75" s="92"/>
      <c r="AA75" s="92"/>
      <c r="AB75" s="92"/>
      <c r="AC75" s="92"/>
      <c r="AD75" s="92"/>
      <c r="AE75" s="92"/>
    </row>
    <row r="76" spans="1:31" ht="11.25" customHeight="1" x14ac:dyDescent="0.15">
      <c r="A76" s="3"/>
      <c r="B76" s="259"/>
      <c r="C76" s="426"/>
      <c r="D76" s="706" t="s">
        <v>164</v>
      </c>
      <c r="E76" s="707"/>
      <c r="F76" s="708"/>
      <c r="G76" s="712"/>
      <c r="H76" s="713"/>
      <c r="I76" s="713"/>
      <c r="J76" s="713"/>
      <c r="K76" s="714"/>
      <c r="L76" s="720">
        <f ca="1">'DB energi'!P38</f>
        <v>0</v>
      </c>
      <c r="M76" s="721"/>
      <c r="N76" s="686">
        <f ca="1">'DB energi'!R38</f>
        <v>0</v>
      </c>
      <c r="O76" s="835"/>
      <c r="P76" s="827">
        <f>SUM(P71:P75)</f>
        <v>0</v>
      </c>
      <c r="Q76" s="828"/>
      <c r="R76" s="434"/>
      <c r="S76" s="292"/>
      <c r="T76" s="3"/>
      <c r="U76" s="92"/>
      <c r="V76" s="92"/>
      <c r="W76" s="92"/>
      <c r="X76" s="92"/>
      <c r="Y76" s="92"/>
      <c r="Z76" s="92"/>
      <c r="AA76" s="92"/>
      <c r="AB76" s="92"/>
      <c r="AC76" s="92"/>
      <c r="AD76" s="92"/>
      <c r="AE76" s="92"/>
    </row>
    <row r="77" spans="1:31" ht="11.25" customHeight="1" x14ac:dyDescent="0.15">
      <c r="A77" s="3"/>
      <c r="B77" s="259"/>
      <c r="C77" s="426"/>
      <c r="D77" s="793"/>
      <c r="E77" s="794"/>
      <c r="F77" s="795"/>
      <c r="G77" s="831"/>
      <c r="H77" s="832"/>
      <c r="I77" s="832"/>
      <c r="J77" s="832"/>
      <c r="K77" s="833"/>
      <c r="L77" s="763" t="s">
        <v>166</v>
      </c>
      <c r="M77" s="764"/>
      <c r="N77" s="791" t="s">
        <v>167</v>
      </c>
      <c r="O77" s="792"/>
      <c r="P77" s="829" t="s">
        <v>21</v>
      </c>
      <c r="Q77" s="830"/>
      <c r="R77" s="434"/>
      <c r="S77" s="292"/>
      <c r="T77" s="3"/>
      <c r="U77" s="92"/>
      <c r="V77" s="92"/>
      <c r="W77" s="92"/>
      <c r="X77" s="92"/>
      <c r="Y77" s="92"/>
      <c r="Z77" s="92"/>
      <c r="AA77" s="92"/>
      <c r="AB77" s="92"/>
      <c r="AC77" s="92"/>
      <c r="AD77" s="92"/>
      <c r="AE77" s="92"/>
    </row>
    <row r="78" spans="1:31" x14ac:dyDescent="0.15">
      <c r="A78" s="3"/>
      <c r="B78" s="259"/>
      <c r="C78" s="427"/>
      <c r="D78" s="428"/>
      <c r="E78" s="428"/>
      <c r="F78" s="428"/>
      <c r="G78" s="429"/>
      <c r="H78" s="429"/>
      <c r="I78" s="429"/>
      <c r="J78" s="429"/>
      <c r="K78" s="429"/>
      <c r="L78" s="430"/>
      <c r="M78" s="430"/>
      <c r="N78" s="430"/>
      <c r="O78" s="430"/>
      <c r="P78" s="430"/>
      <c r="Q78" s="430"/>
      <c r="R78" s="431"/>
      <c r="S78" s="293"/>
      <c r="T78" s="3"/>
      <c r="U78" s="92"/>
      <c r="V78" s="92"/>
      <c r="W78" s="92"/>
      <c r="X78" s="92"/>
      <c r="Y78" s="92"/>
      <c r="Z78" s="92"/>
      <c r="AA78" s="92"/>
      <c r="AB78" s="92"/>
      <c r="AC78" s="92"/>
      <c r="AD78" s="92"/>
      <c r="AE78" s="92"/>
    </row>
    <row r="79" spans="1:31" x14ac:dyDescent="0.15">
      <c r="A79" s="3"/>
      <c r="B79" s="259"/>
      <c r="C79" s="757" t="str">
        <f ca="1">IF((SUMIF(D71:E75,"(blank)",J71:J75)=0),"","Der er indberettet en besparelse af en ikke-defineret energikilde.")</f>
        <v/>
      </c>
      <c r="D79" s="758"/>
      <c r="E79" s="758"/>
      <c r="F79" s="758"/>
      <c r="G79" s="758"/>
      <c r="H79" s="758"/>
      <c r="I79" s="758"/>
      <c r="J79" s="758"/>
      <c r="K79" s="758"/>
      <c r="L79" s="758"/>
      <c r="M79" s="758"/>
      <c r="N79" s="758"/>
      <c r="O79" s="758"/>
      <c r="P79" s="758"/>
      <c r="Q79" s="758"/>
      <c r="R79" s="759"/>
      <c r="S79" s="294"/>
      <c r="T79" s="3"/>
      <c r="U79" s="92"/>
      <c r="V79" s="92"/>
      <c r="W79" s="92"/>
      <c r="X79" s="92"/>
      <c r="Y79" s="92"/>
      <c r="Z79" s="92"/>
      <c r="AA79" s="92"/>
      <c r="AB79" s="92"/>
      <c r="AC79" s="92"/>
      <c r="AD79" s="92"/>
      <c r="AE79" s="92"/>
    </row>
    <row r="80" spans="1:31" x14ac:dyDescent="0.15">
      <c r="A80" s="3"/>
      <c r="B80" s="259"/>
      <c r="C80" s="760"/>
      <c r="D80" s="761"/>
      <c r="E80" s="761"/>
      <c r="F80" s="761"/>
      <c r="G80" s="761"/>
      <c r="H80" s="761"/>
      <c r="I80" s="761"/>
      <c r="J80" s="761"/>
      <c r="K80" s="761"/>
      <c r="L80" s="761"/>
      <c r="M80" s="761"/>
      <c r="N80" s="761"/>
      <c r="O80" s="761"/>
      <c r="P80" s="761"/>
      <c r="Q80" s="761"/>
      <c r="R80" s="762"/>
      <c r="S80" s="294"/>
      <c r="T80" s="3"/>
      <c r="U80" s="92"/>
      <c r="V80" s="92"/>
      <c r="W80" s="92"/>
      <c r="X80" s="92"/>
      <c r="Y80" s="92"/>
      <c r="Z80" s="92"/>
      <c r="AA80" s="92"/>
      <c r="AB80" s="92"/>
      <c r="AC80" s="92"/>
      <c r="AD80" s="92"/>
      <c r="AE80" s="92"/>
    </row>
    <row r="81" spans="1:31" x14ac:dyDescent="0.15">
      <c r="A81" s="3"/>
      <c r="B81" s="259"/>
      <c r="C81" s="259"/>
      <c r="D81" s="259"/>
      <c r="E81" s="259"/>
      <c r="F81" s="259"/>
      <c r="G81" s="259"/>
      <c r="H81" s="259"/>
      <c r="I81" s="259"/>
      <c r="J81" s="259"/>
      <c r="K81" s="259"/>
      <c r="L81" s="261"/>
      <c r="M81" s="261"/>
      <c r="N81" s="261"/>
      <c r="O81" s="261"/>
      <c r="P81" s="261"/>
      <c r="Q81" s="261"/>
      <c r="R81" s="261"/>
      <c r="S81" s="261"/>
      <c r="T81" s="3"/>
      <c r="U81" s="92"/>
      <c r="V81" s="92"/>
      <c r="W81" s="92"/>
      <c r="X81" s="92"/>
      <c r="Y81" s="92"/>
      <c r="Z81" s="92"/>
      <c r="AA81" s="92"/>
      <c r="AB81" s="92"/>
      <c r="AC81" s="92"/>
      <c r="AD81" s="92"/>
      <c r="AE81" s="92"/>
    </row>
    <row r="82" spans="1:31" ht="11.25" customHeight="1" x14ac:dyDescent="0.15">
      <c r="A82" s="3"/>
      <c r="B82" s="259"/>
      <c r="C82" s="295" t="s">
        <v>174</v>
      </c>
      <c r="D82" s="295"/>
      <c r="E82" s="295"/>
      <c r="F82" s="295"/>
      <c r="G82" s="295"/>
      <c r="H82" s="295"/>
      <c r="I82" s="295"/>
      <c r="J82" s="295"/>
      <c r="K82" s="296"/>
      <c r="L82" s="295"/>
      <c r="M82" s="295"/>
      <c r="N82" s="253"/>
      <c r="O82" s="261"/>
      <c r="P82" s="261"/>
      <c r="Q82" s="261"/>
      <c r="R82" s="261"/>
      <c r="S82" s="261"/>
      <c r="T82" s="3"/>
      <c r="U82" s="92"/>
      <c r="V82" s="92"/>
      <c r="W82" s="92"/>
      <c r="X82" s="92"/>
      <c r="Y82" s="92"/>
      <c r="Z82" s="92"/>
      <c r="AA82" s="92"/>
      <c r="AB82" s="92"/>
      <c r="AC82" s="92"/>
      <c r="AD82" s="92"/>
      <c r="AE82" s="92"/>
    </row>
    <row r="83" spans="1:31" ht="16.5" customHeight="1" x14ac:dyDescent="0.15">
      <c r="A83" s="3"/>
      <c r="B83" s="259"/>
      <c r="C83" s="886" t="s">
        <v>175</v>
      </c>
      <c r="D83" s="886"/>
      <c r="E83" s="886"/>
      <c r="F83" s="886"/>
      <c r="G83" s="886"/>
      <c r="H83" s="886"/>
      <c r="I83" s="886"/>
      <c r="J83" s="886"/>
      <c r="K83" s="886"/>
      <c r="L83" s="886"/>
      <c r="M83" s="886"/>
      <c r="N83" s="886"/>
      <c r="O83" s="886"/>
      <c r="P83" s="886"/>
      <c r="Q83" s="886"/>
      <c r="R83" s="886"/>
      <c r="S83" s="886"/>
      <c r="T83" s="3"/>
      <c r="U83" s="92"/>
      <c r="V83" s="92"/>
      <c r="W83" s="92"/>
      <c r="X83" s="92"/>
      <c r="Y83" s="92"/>
      <c r="Z83" s="92"/>
      <c r="AA83" s="92"/>
      <c r="AB83" s="92"/>
      <c r="AC83" s="92"/>
      <c r="AD83" s="92"/>
      <c r="AE83" s="92"/>
    </row>
    <row r="84" spans="1:31" ht="11.25" customHeight="1" x14ac:dyDescent="0.15">
      <c r="A84" s="3"/>
      <c r="B84" s="259"/>
      <c r="C84" s="460"/>
      <c r="D84" s="460"/>
      <c r="E84" s="260"/>
      <c r="F84" s="260"/>
      <c r="G84" s="260"/>
      <c r="H84" s="260"/>
      <c r="I84" s="260"/>
      <c r="J84" s="260"/>
      <c r="K84" s="260"/>
      <c r="L84" s="260"/>
      <c r="M84" s="260"/>
      <c r="N84" s="253"/>
      <c r="O84" s="261"/>
      <c r="P84" s="261"/>
      <c r="Q84" s="261"/>
      <c r="R84" s="261"/>
      <c r="S84" s="261"/>
      <c r="T84" s="3"/>
      <c r="U84" s="92"/>
      <c r="V84" s="92"/>
      <c r="W84" s="92"/>
      <c r="X84" s="92"/>
      <c r="Y84" s="92"/>
      <c r="Z84" s="92"/>
      <c r="AA84" s="92"/>
      <c r="AB84" s="92"/>
      <c r="AC84" s="92"/>
      <c r="AD84" s="92"/>
      <c r="AE84" s="92"/>
    </row>
    <row r="85" spans="1:31" ht="11.25" customHeight="1" x14ac:dyDescent="0.15">
      <c r="A85" s="3"/>
      <c r="B85" s="259"/>
      <c r="C85" s="438"/>
      <c r="D85" s="439"/>
      <c r="E85" s="439"/>
      <c r="F85" s="439"/>
      <c r="G85" s="439"/>
      <c r="H85" s="439"/>
      <c r="I85" s="439"/>
      <c r="J85" s="439"/>
      <c r="K85" s="439"/>
      <c r="L85" s="435"/>
      <c r="M85" s="435"/>
      <c r="N85" s="435"/>
      <c r="O85" s="256"/>
      <c r="P85" s="253"/>
      <c r="Q85" s="253"/>
      <c r="R85" s="253"/>
      <c r="S85" s="253"/>
      <c r="T85" s="3"/>
      <c r="U85" s="92"/>
      <c r="V85" s="92"/>
      <c r="W85" s="92"/>
      <c r="X85" s="92"/>
      <c r="Y85" s="92"/>
      <c r="Z85" s="92"/>
      <c r="AA85" s="92"/>
      <c r="AB85" s="92"/>
      <c r="AC85" s="92"/>
      <c r="AD85" s="92"/>
      <c r="AE85" s="92"/>
    </row>
    <row r="86" spans="1:31" ht="27.75" customHeight="1" x14ac:dyDescent="0.15">
      <c r="A86" s="3"/>
      <c r="B86" s="259"/>
      <c r="C86" s="440"/>
      <c r="D86" s="675" t="s">
        <v>176</v>
      </c>
      <c r="E86" s="676"/>
      <c r="F86" s="676"/>
      <c r="G86" s="677"/>
      <c r="H86" s="497" t="s">
        <v>177</v>
      </c>
      <c r="I86" s="496" t="s">
        <v>161</v>
      </c>
      <c r="J86" s="823" t="s">
        <v>160</v>
      </c>
      <c r="K86" s="824"/>
      <c r="L86" s="773" t="s">
        <v>162</v>
      </c>
      <c r="M86" s="669"/>
      <c r="N86" s="436"/>
      <c r="O86" s="253"/>
      <c r="P86" s="253"/>
      <c r="Q86" s="253"/>
      <c r="R86" s="253"/>
      <c r="S86" s="253"/>
      <c r="T86" s="3"/>
      <c r="U86" s="92"/>
      <c r="V86" s="92"/>
      <c r="W86" s="92"/>
      <c r="X86" s="92"/>
      <c r="Y86" s="92"/>
      <c r="Z86" s="92"/>
      <c r="AA86" s="92"/>
      <c r="AB86" s="92"/>
      <c r="AC86" s="92"/>
      <c r="AD86" s="92"/>
      <c r="AE86" s="92"/>
    </row>
    <row r="87" spans="1:31" ht="11.25" customHeight="1" x14ac:dyDescent="0.15">
      <c r="A87" s="3"/>
      <c r="B87" s="259"/>
      <c r="C87" s="440"/>
      <c r="D87" s="778" t="str">
        <f>'Processrelaterede udledninger'!F2</f>
        <v>Kuldioxid (CO2)</v>
      </c>
      <c r="E87" s="779"/>
      <c r="F87" s="779"/>
      <c r="G87" s="780"/>
      <c r="H87" s="504"/>
      <c r="I87" s="505"/>
      <c r="J87" s="781">
        <f t="shared" ref="J87:J110" si="2">H87-I87</f>
        <v>0</v>
      </c>
      <c r="K87" s="782"/>
      <c r="L87" s="776">
        <f>I87*'Processrelaterede udledninger'!G2</f>
        <v>0</v>
      </c>
      <c r="M87" s="777"/>
      <c r="N87" s="436"/>
      <c r="O87" s="253"/>
      <c r="P87" s="253"/>
      <c r="Q87" s="253"/>
      <c r="R87" s="253"/>
      <c r="S87" s="253"/>
      <c r="T87" s="3"/>
      <c r="U87" s="92"/>
      <c r="V87" s="92"/>
      <c r="W87" s="92"/>
      <c r="X87" s="92"/>
      <c r="Y87" s="92"/>
      <c r="Z87" s="92"/>
      <c r="AA87" s="92"/>
      <c r="AB87" s="92"/>
      <c r="AC87" s="92"/>
      <c r="AD87" s="92"/>
      <c r="AE87" s="92"/>
    </row>
    <row r="88" spans="1:31" ht="11.25" customHeight="1" x14ac:dyDescent="0.15">
      <c r="A88" s="3"/>
      <c r="B88" s="259"/>
      <c r="C88" s="440"/>
      <c r="D88" s="778" t="str">
        <f>'Processrelaterede udledninger'!F3</f>
        <v>Metan (CH4)</v>
      </c>
      <c r="E88" s="779"/>
      <c r="F88" s="779"/>
      <c r="G88" s="780"/>
      <c r="H88" s="504"/>
      <c r="I88" s="505"/>
      <c r="J88" s="781">
        <f t="shared" si="2"/>
        <v>0</v>
      </c>
      <c r="K88" s="782"/>
      <c r="L88" s="776">
        <f>I88*'Processrelaterede udledninger'!G3</f>
        <v>0</v>
      </c>
      <c r="M88" s="777"/>
      <c r="N88" s="436"/>
      <c r="O88" s="253"/>
      <c r="P88" s="253"/>
      <c r="Q88" s="253"/>
      <c r="R88" s="253"/>
      <c r="S88" s="253"/>
      <c r="T88" s="3"/>
      <c r="U88" s="92"/>
      <c r="V88" s="92"/>
      <c r="W88" s="92"/>
      <c r="X88" s="92"/>
      <c r="Y88" s="92"/>
      <c r="Z88" s="92"/>
      <c r="AA88" s="92"/>
      <c r="AB88" s="92"/>
      <c r="AC88" s="92"/>
      <c r="AD88" s="92"/>
      <c r="AE88" s="92"/>
    </row>
    <row r="89" spans="1:31" ht="11.25" customHeight="1" x14ac:dyDescent="0.15">
      <c r="A89" s="3"/>
      <c r="B89" s="259"/>
      <c r="C89" s="440"/>
      <c r="D89" s="778" t="str">
        <f>'Processrelaterede udledninger'!F4</f>
        <v>Lattergas (N2O)</v>
      </c>
      <c r="E89" s="779"/>
      <c r="F89" s="779"/>
      <c r="G89" s="780"/>
      <c r="H89" s="504"/>
      <c r="I89" s="505"/>
      <c r="J89" s="781">
        <f t="shared" si="2"/>
        <v>0</v>
      </c>
      <c r="K89" s="782"/>
      <c r="L89" s="776">
        <f>I89*'Processrelaterede udledninger'!G4</f>
        <v>0</v>
      </c>
      <c r="M89" s="777"/>
      <c r="N89" s="436"/>
      <c r="O89" s="253"/>
      <c r="P89" s="253"/>
      <c r="Q89" s="253"/>
      <c r="R89" s="253"/>
      <c r="S89" s="253"/>
      <c r="T89" s="3"/>
      <c r="U89" s="92"/>
      <c r="V89" s="92"/>
      <c r="W89" s="92"/>
      <c r="X89" s="92"/>
      <c r="Y89" s="92"/>
      <c r="Z89" s="92"/>
      <c r="AA89" s="92"/>
      <c r="AB89" s="92"/>
      <c r="AC89" s="92"/>
      <c r="AD89" s="92"/>
      <c r="AE89" s="92"/>
    </row>
    <row r="90" spans="1:31" ht="11.25" customHeight="1" x14ac:dyDescent="0.15">
      <c r="A90" s="3"/>
      <c r="B90" s="259"/>
      <c r="C90" s="440"/>
      <c r="D90" s="778" t="str">
        <f>'Processrelaterede udledninger'!F5</f>
        <v>HCF-23 (CHF3)</v>
      </c>
      <c r="E90" s="779"/>
      <c r="F90" s="779"/>
      <c r="G90" s="780"/>
      <c r="H90" s="504"/>
      <c r="I90" s="505"/>
      <c r="J90" s="781">
        <f t="shared" si="2"/>
        <v>0</v>
      </c>
      <c r="K90" s="782"/>
      <c r="L90" s="776">
        <f>I90*'Processrelaterede udledninger'!G5</f>
        <v>0</v>
      </c>
      <c r="M90" s="777"/>
      <c r="N90" s="436"/>
      <c r="O90" s="253"/>
      <c r="P90" s="253"/>
      <c r="Q90" s="253"/>
      <c r="R90" s="253"/>
      <c r="S90" s="253"/>
      <c r="T90" s="3"/>
      <c r="U90" s="92"/>
      <c r="V90" s="92"/>
      <c r="W90" s="92"/>
      <c r="X90" s="92"/>
      <c r="Y90" s="92"/>
      <c r="Z90" s="92"/>
      <c r="AA90" s="92"/>
      <c r="AB90" s="92"/>
      <c r="AC90" s="92"/>
      <c r="AD90" s="92"/>
      <c r="AE90" s="92"/>
    </row>
    <row r="91" spans="1:31" ht="11.25" customHeight="1" x14ac:dyDescent="0.15">
      <c r="A91" s="3"/>
      <c r="B91" s="259"/>
      <c r="C91" s="440"/>
      <c r="D91" s="778" t="str">
        <f>'Processrelaterede udledninger'!F6</f>
        <v>HCF-32 (CH2F2)</v>
      </c>
      <c r="E91" s="779"/>
      <c r="F91" s="779"/>
      <c r="G91" s="780"/>
      <c r="H91" s="504"/>
      <c r="I91" s="505"/>
      <c r="J91" s="781">
        <f t="shared" si="2"/>
        <v>0</v>
      </c>
      <c r="K91" s="782"/>
      <c r="L91" s="776">
        <f>I91*'Processrelaterede udledninger'!G6</f>
        <v>0</v>
      </c>
      <c r="M91" s="777"/>
      <c r="N91" s="436"/>
      <c r="O91" s="253"/>
      <c r="P91" s="253"/>
      <c r="Q91" s="253"/>
      <c r="R91" s="253"/>
      <c r="S91" s="253"/>
      <c r="T91" s="3"/>
      <c r="U91" s="92"/>
      <c r="V91" s="92"/>
      <c r="W91" s="92"/>
      <c r="X91" s="92"/>
      <c r="Y91" s="92"/>
      <c r="Z91" s="92"/>
      <c r="AA91" s="92"/>
      <c r="AB91" s="92"/>
      <c r="AC91" s="92"/>
      <c r="AD91" s="92"/>
      <c r="AE91" s="92"/>
    </row>
    <row r="92" spans="1:31" ht="11.25" customHeight="1" x14ac:dyDescent="0.15">
      <c r="A92" s="3"/>
      <c r="B92" s="259"/>
      <c r="C92" s="440"/>
      <c r="D92" s="778" t="str">
        <f>'Processrelaterede udledninger'!F7</f>
        <v>HCF-41 (CH3F)</v>
      </c>
      <c r="E92" s="779"/>
      <c r="F92" s="779"/>
      <c r="G92" s="780"/>
      <c r="H92" s="504"/>
      <c r="I92" s="505"/>
      <c r="J92" s="781">
        <f t="shared" si="2"/>
        <v>0</v>
      </c>
      <c r="K92" s="782"/>
      <c r="L92" s="776">
        <f>I92*'Processrelaterede udledninger'!G7</f>
        <v>0</v>
      </c>
      <c r="M92" s="777"/>
      <c r="N92" s="436"/>
      <c r="O92" s="253"/>
      <c r="P92" s="253"/>
      <c r="Q92" s="253"/>
      <c r="R92" s="253"/>
      <c r="S92" s="253"/>
      <c r="T92" s="3"/>
      <c r="U92" s="92"/>
      <c r="V92" s="92"/>
      <c r="W92" s="92"/>
      <c r="X92" s="92"/>
      <c r="Y92" s="92"/>
      <c r="Z92" s="92"/>
      <c r="AA92" s="92"/>
      <c r="AB92" s="92"/>
      <c r="AC92" s="92"/>
      <c r="AD92" s="92"/>
      <c r="AE92" s="92"/>
    </row>
    <row r="93" spans="1:31" ht="11.25" customHeight="1" x14ac:dyDescent="0.15">
      <c r="A93" s="3"/>
      <c r="B93" s="259"/>
      <c r="C93" s="440"/>
      <c r="D93" s="778" t="str">
        <f>'Processrelaterede udledninger'!F8</f>
        <v>HCF-43-10mee (C5H2F10)</v>
      </c>
      <c r="E93" s="779"/>
      <c r="F93" s="779"/>
      <c r="G93" s="780"/>
      <c r="H93" s="504"/>
      <c r="I93" s="505"/>
      <c r="J93" s="781">
        <f t="shared" si="2"/>
        <v>0</v>
      </c>
      <c r="K93" s="782"/>
      <c r="L93" s="776">
        <f>I93*'Processrelaterede udledninger'!G8</f>
        <v>0</v>
      </c>
      <c r="M93" s="777"/>
      <c r="N93" s="436"/>
      <c r="O93" s="253"/>
      <c r="P93" s="253"/>
      <c r="Q93" s="253"/>
      <c r="R93" s="253"/>
      <c r="S93" s="253"/>
      <c r="T93" s="3"/>
      <c r="U93" s="92"/>
      <c r="V93" s="92"/>
      <c r="W93" s="92"/>
      <c r="X93" s="92"/>
      <c r="Y93" s="92"/>
      <c r="Z93" s="92"/>
      <c r="AA93" s="92"/>
      <c r="AB93" s="92"/>
      <c r="AC93" s="92"/>
      <c r="AD93" s="92"/>
      <c r="AE93" s="92"/>
    </row>
    <row r="94" spans="1:31" ht="11.25" customHeight="1" x14ac:dyDescent="0.15">
      <c r="A94" s="3"/>
      <c r="B94" s="259"/>
      <c r="C94" s="440"/>
      <c r="D94" s="778" t="str">
        <f>'Processrelaterede udledninger'!F9</f>
        <v>HCF-125 (C2HF5)</v>
      </c>
      <c r="E94" s="779"/>
      <c r="F94" s="779"/>
      <c r="G94" s="780"/>
      <c r="H94" s="504"/>
      <c r="I94" s="505"/>
      <c r="J94" s="781">
        <f t="shared" si="2"/>
        <v>0</v>
      </c>
      <c r="K94" s="782"/>
      <c r="L94" s="776">
        <f>I94*'Processrelaterede udledninger'!G9</f>
        <v>0</v>
      </c>
      <c r="M94" s="777"/>
      <c r="N94" s="436"/>
      <c r="O94" s="253"/>
      <c r="P94" s="253"/>
      <c r="Q94" s="253"/>
      <c r="R94" s="253"/>
      <c r="S94" s="253"/>
      <c r="T94" s="3"/>
      <c r="U94" s="92"/>
      <c r="V94" s="92"/>
      <c r="W94" s="92"/>
      <c r="X94" s="92"/>
      <c r="Y94" s="92"/>
      <c r="Z94" s="92"/>
      <c r="AA94" s="92"/>
      <c r="AB94" s="92"/>
      <c r="AC94" s="92"/>
      <c r="AD94" s="92"/>
      <c r="AE94" s="92"/>
    </row>
    <row r="95" spans="1:31" ht="11.25" customHeight="1" x14ac:dyDescent="0.15">
      <c r="A95" s="3"/>
      <c r="B95" s="259"/>
      <c r="C95" s="440"/>
      <c r="D95" s="778" t="str">
        <f>'Processrelaterede udledninger'!F10</f>
        <v>HCF-134 (C2H2F4)</v>
      </c>
      <c r="E95" s="779"/>
      <c r="F95" s="779"/>
      <c r="G95" s="780"/>
      <c r="H95" s="504"/>
      <c r="I95" s="505"/>
      <c r="J95" s="781">
        <f t="shared" si="2"/>
        <v>0</v>
      </c>
      <c r="K95" s="782"/>
      <c r="L95" s="776">
        <f>I95*'Processrelaterede udledninger'!G10</f>
        <v>0</v>
      </c>
      <c r="M95" s="777"/>
      <c r="N95" s="436"/>
      <c r="O95" s="253"/>
      <c r="P95" s="253"/>
      <c r="Q95" s="253"/>
      <c r="R95" s="253"/>
      <c r="S95" s="253"/>
      <c r="T95" s="3"/>
      <c r="U95" s="92"/>
      <c r="V95" s="92"/>
      <c r="W95" s="92"/>
      <c r="X95" s="92"/>
      <c r="Y95" s="92"/>
      <c r="Z95" s="92"/>
      <c r="AA95" s="92"/>
      <c r="AB95" s="92"/>
      <c r="AC95" s="92"/>
      <c r="AD95" s="92"/>
      <c r="AE95" s="92"/>
    </row>
    <row r="96" spans="1:31" ht="11.25" customHeight="1" x14ac:dyDescent="0.15">
      <c r="A96" s="3"/>
      <c r="B96" s="259"/>
      <c r="C96" s="440"/>
      <c r="D96" s="778" t="str">
        <f>'Processrelaterede udledninger'!F11</f>
        <v>HCF-134a (C2H2F4)</v>
      </c>
      <c r="E96" s="779"/>
      <c r="F96" s="779"/>
      <c r="G96" s="780"/>
      <c r="H96" s="504"/>
      <c r="I96" s="505"/>
      <c r="J96" s="781">
        <f t="shared" si="2"/>
        <v>0</v>
      </c>
      <c r="K96" s="782"/>
      <c r="L96" s="776">
        <f>I96*'Processrelaterede udledninger'!G11</f>
        <v>0</v>
      </c>
      <c r="M96" s="777"/>
      <c r="N96" s="436"/>
      <c r="O96" s="253"/>
      <c r="P96" s="253"/>
      <c r="Q96" s="253"/>
      <c r="R96" s="253"/>
      <c r="S96" s="253"/>
      <c r="T96" s="3"/>
      <c r="U96" s="92"/>
      <c r="V96" s="92"/>
      <c r="W96" s="92"/>
      <c r="X96" s="92"/>
      <c r="Y96" s="92"/>
      <c r="Z96" s="92"/>
      <c r="AA96" s="92"/>
      <c r="AB96" s="92"/>
      <c r="AC96" s="92"/>
      <c r="AD96" s="92"/>
      <c r="AE96" s="92"/>
    </row>
    <row r="97" spans="1:31" ht="11.25" customHeight="1" x14ac:dyDescent="0.15">
      <c r="A97" s="3"/>
      <c r="B97" s="259"/>
      <c r="C97" s="440"/>
      <c r="D97" s="778" t="str">
        <f>'Processrelaterede udledninger'!F12</f>
        <v>HCF-152a (C2H4F2)</v>
      </c>
      <c r="E97" s="779"/>
      <c r="F97" s="779"/>
      <c r="G97" s="780"/>
      <c r="H97" s="504"/>
      <c r="I97" s="505"/>
      <c r="J97" s="781">
        <f t="shared" si="2"/>
        <v>0</v>
      </c>
      <c r="K97" s="782"/>
      <c r="L97" s="776">
        <f>I97*'Processrelaterede udledninger'!G12</f>
        <v>0</v>
      </c>
      <c r="M97" s="777"/>
      <c r="N97" s="436"/>
      <c r="O97" s="253"/>
      <c r="P97" s="253"/>
      <c r="Q97" s="253"/>
      <c r="R97" s="253"/>
      <c r="S97" s="253"/>
      <c r="T97" s="3"/>
      <c r="U97" s="92"/>
      <c r="V97" s="92"/>
      <c r="W97" s="92"/>
      <c r="X97" s="92"/>
      <c r="Y97" s="92"/>
      <c r="Z97" s="92"/>
      <c r="AA97" s="92"/>
      <c r="AB97" s="92"/>
      <c r="AC97" s="92"/>
      <c r="AD97" s="92"/>
      <c r="AE97" s="92"/>
    </row>
    <row r="98" spans="1:31" ht="11.25" customHeight="1" x14ac:dyDescent="0.15">
      <c r="A98" s="3"/>
      <c r="B98" s="259"/>
      <c r="C98" s="440"/>
      <c r="D98" s="778" t="str">
        <f>'Processrelaterede udledninger'!F13</f>
        <v>HCF-143 (C2H3F3)</v>
      </c>
      <c r="E98" s="779"/>
      <c r="F98" s="779"/>
      <c r="G98" s="780"/>
      <c r="H98" s="504"/>
      <c r="I98" s="505"/>
      <c r="J98" s="781">
        <f t="shared" si="2"/>
        <v>0</v>
      </c>
      <c r="K98" s="782"/>
      <c r="L98" s="776">
        <f>I98*'Processrelaterede udledninger'!G13</f>
        <v>0</v>
      </c>
      <c r="M98" s="777"/>
      <c r="N98" s="436"/>
      <c r="O98" s="253"/>
      <c r="P98" s="253"/>
      <c r="Q98" s="253"/>
      <c r="R98" s="253"/>
      <c r="S98" s="253"/>
      <c r="T98" s="3"/>
      <c r="U98" s="92"/>
      <c r="V98" s="92"/>
      <c r="W98" s="92"/>
      <c r="X98" s="92"/>
      <c r="Y98" s="92"/>
      <c r="Z98" s="92"/>
      <c r="AA98" s="92"/>
      <c r="AB98" s="92"/>
      <c r="AC98" s="92"/>
      <c r="AD98" s="92"/>
      <c r="AE98" s="92"/>
    </row>
    <row r="99" spans="1:31" ht="11.25" customHeight="1" x14ac:dyDescent="0.15">
      <c r="A99" s="3"/>
      <c r="B99" s="259"/>
      <c r="C99" s="440"/>
      <c r="D99" s="778" t="str">
        <f>'Processrelaterede udledninger'!F14</f>
        <v>HCF-143a (C2H3F3)</v>
      </c>
      <c r="E99" s="779"/>
      <c r="F99" s="779"/>
      <c r="G99" s="780"/>
      <c r="H99" s="504"/>
      <c r="I99" s="505"/>
      <c r="J99" s="781">
        <f t="shared" si="2"/>
        <v>0</v>
      </c>
      <c r="K99" s="782"/>
      <c r="L99" s="776">
        <f>I99*'Processrelaterede udledninger'!G14</f>
        <v>0</v>
      </c>
      <c r="M99" s="777"/>
      <c r="N99" s="436"/>
      <c r="O99" s="253"/>
      <c r="P99" s="253"/>
      <c r="Q99" s="253"/>
      <c r="R99" s="253"/>
      <c r="S99" s="253"/>
      <c r="T99" s="3"/>
      <c r="U99" s="92"/>
      <c r="V99" s="92"/>
      <c r="W99" s="92"/>
      <c r="X99" s="92"/>
      <c r="Y99" s="92"/>
      <c r="Z99" s="92"/>
      <c r="AA99" s="92"/>
      <c r="AB99" s="92"/>
      <c r="AC99" s="92"/>
      <c r="AD99" s="92"/>
      <c r="AE99" s="92"/>
    </row>
    <row r="100" spans="1:31" ht="11.25" customHeight="1" x14ac:dyDescent="0.15">
      <c r="A100" s="3"/>
      <c r="B100" s="259"/>
      <c r="C100" s="440"/>
      <c r="D100" s="778" t="str">
        <f>'Processrelaterede udledninger'!F15</f>
        <v>HCF-227ea (C3HF7)</v>
      </c>
      <c r="E100" s="779"/>
      <c r="F100" s="779"/>
      <c r="G100" s="780"/>
      <c r="H100" s="504"/>
      <c r="I100" s="505"/>
      <c r="J100" s="781">
        <f t="shared" si="2"/>
        <v>0</v>
      </c>
      <c r="K100" s="782"/>
      <c r="L100" s="776">
        <f>I100*'Processrelaterede udledninger'!G15</f>
        <v>0</v>
      </c>
      <c r="M100" s="777"/>
      <c r="N100" s="436"/>
      <c r="O100" s="253"/>
      <c r="P100" s="253"/>
      <c r="Q100" s="253"/>
      <c r="R100" s="253"/>
      <c r="S100" s="253"/>
      <c r="T100" s="3"/>
      <c r="U100" s="92"/>
      <c r="V100" s="92"/>
      <c r="W100" s="92"/>
      <c r="X100" s="92"/>
      <c r="Y100" s="92"/>
      <c r="Z100" s="92"/>
      <c r="AA100" s="92"/>
      <c r="AB100" s="92"/>
      <c r="AC100" s="92"/>
      <c r="AD100" s="92"/>
      <c r="AE100" s="92"/>
    </row>
    <row r="101" spans="1:31" ht="11.25" customHeight="1" x14ac:dyDescent="0.15">
      <c r="A101" s="3"/>
      <c r="B101" s="259"/>
      <c r="C101" s="440"/>
      <c r="D101" s="778" t="str">
        <f>'Processrelaterede udledninger'!F16</f>
        <v>HCF-236fa (C3H2F6)</v>
      </c>
      <c r="E101" s="779"/>
      <c r="F101" s="779"/>
      <c r="G101" s="780"/>
      <c r="H101" s="504"/>
      <c r="I101" s="505"/>
      <c r="J101" s="781">
        <f t="shared" si="2"/>
        <v>0</v>
      </c>
      <c r="K101" s="782"/>
      <c r="L101" s="776">
        <f>I101*'Processrelaterede udledninger'!G16</f>
        <v>0</v>
      </c>
      <c r="M101" s="777"/>
      <c r="N101" s="436"/>
      <c r="O101" s="253"/>
      <c r="P101" s="253"/>
      <c r="Q101" s="253"/>
      <c r="R101" s="253"/>
      <c r="S101" s="253"/>
      <c r="T101" s="3"/>
      <c r="U101" s="92"/>
      <c r="V101" s="92"/>
      <c r="W101" s="92"/>
      <c r="X101" s="92"/>
      <c r="Y101" s="92"/>
      <c r="Z101" s="92"/>
      <c r="AA101" s="92"/>
      <c r="AB101" s="92"/>
      <c r="AC101" s="92"/>
      <c r="AD101" s="92"/>
      <c r="AE101" s="92"/>
    </row>
    <row r="102" spans="1:31" ht="11.25" customHeight="1" x14ac:dyDescent="0.15">
      <c r="A102" s="3"/>
      <c r="B102" s="259"/>
      <c r="C102" s="440"/>
      <c r="D102" s="778" t="str">
        <f>'Processrelaterede udledninger'!F17</f>
        <v xml:space="preserve">HCF-254ca (C3H3F5)  </v>
      </c>
      <c r="E102" s="779"/>
      <c r="F102" s="779"/>
      <c r="G102" s="780"/>
      <c r="H102" s="504"/>
      <c r="I102" s="505"/>
      <c r="J102" s="781">
        <f t="shared" si="2"/>
        <v>0</v>
      </c>
      <c r="K102" s="782"/>
      <c r="L102" s="776">
        <f>I102*'Processrelaterede udledninger'!G17</f>
        <v>0</v>
      </c>
      <c r="M102" s="777"/>
      <c r="N102" s="436"/>
      <c r="O102" s="253"/>
      <c r="P102" s="253"/>
      <c r="Q102" s="253"/>
      <c r="R102" s="253"/>
      <c r="S102" s="253"/>
      <c r="T102" s="3"/>
      <c r="U102" s="92"/>
      <c r="V102" s="92"/>
      <c r="W102" s="92"/>
      <c r="X102" s="92"/>
      <c r="Y102" s="92"/>
      <c r="Z102" s="92"/>
      <c r="AA102" s="92"/>
      <c r="AB102" s="92"/>
      <c r="AC102" s="92"/>
      <c r="AD102" s="92"/>
      <c r="AE102" s="92"/>
    </row>
    <row r="103" spans="1:31" ht="11.25" customHeight="1" x14ac:dyDescent="0.15">
      <c r="A103" s="3"/>
      <c r="B103" s="259"/>
      <c r="C103" s="440"/>
      <c r="D103" s="778" t="str">
        <f>'Processrelaterede udledninger'!F18</f>
        <v>Perfluorometan (CF4)</v>
      </c>
      <c r="E103" s="779"/>
      <c r="F103" s="779"/>
      <c r="G103" s="780"/>
      <c r="H103" s="504"/>
      <c r="I103" s="505"/>
      <c r="J103" s="781">
        <f t="shared" si="2"/>
        <v>0</v>
      </c>
      <c r="K103" s="782"/>
      <c r="L103" s="776">
        <f>I103*'Processrelaterede udledninger'!G18</f>
        <v>0</v>
      </c>
      <c r="M103" s="777"/>
      <c r="N103" s="436"/>
      <c r="O103" s="253"/>
      <c r="P103" s="253"/>
      <c r="Q103" s="253"/>
      <c r="R103" s="253"/>
      <c r="S103" s="253"/>
      <c r="T103" s="3"/>
      <c r="U103" s="92"/>
      <c r="V103" s="92"/>
      <c r="W103" s="92"/>
      <c r="X103" s="92"/>
      <c r="Y103" s="92"/>
      <c r="Z103" s="92"/>
      <c r="AA103" s="92"/>
      <c r="AB103" s="92"/>
      <c r="AC103" s="92"/>
      <c r="AD103" s="92"/>
      <c r="AE103" s="92"/>
    </row>
    <row r="104" spans="1:31" ht="11.25" customHeight="1" x14ac:dyDescent="0.15">
      <c r="A104" s="3"/>
      <c r="B104" s="259"/>
      <c r="C104" s="440"/>
      <c r="D104" s="778" t="str">
        <f>'Processrelaterede udledninger'!F19</f>
        <v>Perfluoromethan (C2F6)</v>
      </c>
      <c r="E104" s="779"/>
      <c r="F104" s="779"/>
      <c r="G104" s="780"/>
      <c r="H104" s="504"/>
      <c r="I104" s="505"/>
      <c r="J104" s="781">
        <f t="shared" si="2"/>
        <v>0</v>
      </c>
      <c r="K104" s="782"/>
      <c r="L104" s="776">
        <f>I104*'Processrelaterede udledninger'!G19</f>
        <v>0</v>
      </c>
      <c r="M104" s="777"/>
      <c r="N104" s="436"/>
      <c r="O104" s="253"/>
      <c r="P104" s="253"/>
      <c r="Q104" s="253"/>
      <c r="R104" s="253"/>
      <c r="S104" s="253"/>
      <c r="T104" s="3"/>
      <c r="U104" s="92"/>
      <c r="V104" s="92"/>
      <c r="W104" s="92"/>
      <c r="X104" s="92"/>
      <c r="Y104" s="92"/>
      <c r="Z104" s="92"/>
      <c r="AA104" s="92"/>
      <c r="AB104" s="92"/>
      <c r="AC104" s="92"/>
      <c r="AD104" s="92"/>
      <c r="AE104" s="92"/>
    </row>
    <row r="105" spans="1:31" ht="11.25" customHeight="1" x14ac:dyDescent="0.15">
      <c r="A105" s="3"/>
      <c r="B105" s="259"/>
      <c r="C105" s="440"/>
      <c r="D105" s="778" t="str">
        <f>'Processrelaterede udledninger'!F20</f>
        <v>Perfluoropropan (C3F8)</v>
      </c>
      <c r="E105" s="779"/>
      <c r="F105" s="779"/>
      <c r="G105" s="780"/>
      <c r="H105" s="504"/>
      <c r="I105" s="505"/>
      <c r="J105" s="781">
        <f t="shared" si="2"/>
        <v>0</v>
      </c>
      <c r="K105" s="782"/>
      <c r="L105" s="776">
        <f>I105*'Processrelaterede udledninger'!G20</f>
        <v>0</v>
      </c>
      <c r="M105" s="777"/>
      <c r="N105" s="436"/>
      <c r="O105" s="253"/>
      <c r="P105" s="253"/>
      <c r="Q105" s="253"/>
      <c r="R105" s="253"/>
      <c r="S105" s="253"/>
      <c r="T105" s="3"/>
      <c r="U105" s="92"/>
      <c r="V105" s="92"/>
      <c r="W105" s="92"/>
      <c r="X105" s="92"/>
      <c r="Y105" s="92"/>
      <c r="Z105" s="92"/>
      <c r="AA105" s="92"/>
      <c r="AB105" s="92"/>
      <c r="AC105" s="92"/>
      <c r="AD105" s="92"/>
      <c r="AE105" s="92"/>
    </row>
    <row r="106" spans="1:31" ht="11.25" customHeight="1" x14ac:dyDescent="0.15">
      <c r="A106" s="3"/>
      <c r="B106" s="259"/>
      <c r="C106" s="440"/>
      <c r="D106" s="778" t="str">
        <f>'Processrelaterede udledninger'!F21</f>
        <v xml:space="preserve">Perfluorobutan (C4F10)  </v>
      </c>
      <c r="E106" s="779"/>
      <c r="F106" s="779"/>
      <c r="G106" s="780"/>
      <c r="H106" s="504"/>
      <c r="I106" s="505"/>
      <c r="J106" s="781">
        <f t="shared" si="2"/>
        <v>0</v>
      </c>
      <c r="K106" s="782"/>
      <c r="L106" s="776">
        <f>I106*'Processrelaterede udledninger'!G21</f>
        <v>0</v>
      </c>
      <c r="M106" s="777"/>
      <c r="N106" s="436"/>
      <c r="O106" s="253"/>
      <c r="P106" s="253"/>
      <c r="Q106" s="253"/>
      <c r="R106" s="253"/>
      <c r="S106" s="253"/>
      <c r="T106" s="3"/>
      <c r="U106" s="92"/>
      <c r="V106" s="92"/>
      <c r="W106" s="92"/>
      <c r="X106" s="92"/>
      <c r="Y106" s="92"/>
      <c r="Z106" s="92"/>
      <c r="AA106" s="92"/>
      <c r="AB106" s="92"/>
      <c r="AC106" s="92"/>
      <c r="AD106" s="92"/>
      <c r="AE106" s="92"/>
    </row>
    <row r="107" spans="1:31" ht="11.25" customHeight="1" x14ac:dyDescent="0.15">
      <c r="A107" s="3"/>
      <c r="B107" s="259"/>
      <c r="C107" s="440"/>
      <c r="D107" s="778" t="str">
        <f>'Processrelaterede udledninger'!F22</f>
        <v>Perfluorocyclobutan (c-C4F8)</v>
      </c>
      <c r="E107" s="779"/>
      <c r="F107" s="779"/>
      <c r="G107" s="780"/>
      <c r="H107" s="504"/>
      <c r="I107" s="505"/>
      <c r="J107" s="781">
        <f t="shared" si="2"/>
        <v>0</v>
      </c>
      <c r="K107" s="782"/>
      <c r="L107" s="776">
        <f>I107*'Processrelaterede udledninger'!G22</f>
        <v>0</v>
      </c>
      <c r="M107" s="777"/>
      <c r="N107" s="436"/>
      <c r="O107" s="253"/>
      <c r="P107" s="253"/>
      <c r="Q107" s="253"/>
      <c r="R107" s="253"/>
      <c r="S107" s="253"/>
      <c r="T107" s="3"/>
      <c r="U107" s="92"/>
      <c r="V107" s="92"/>
      <c r="W107" s="92"/>
      <c r="X107" s="92"/>
      <c r="Y107" s="92"/>
      <c r="Z107" s="92"/>
      <c r="AA107" s="92"/>
      <c r="AB107" s="92"/>
      <c r="AC107" s="92"/>
      <c r="AD107" s="92"/>
      <c r="AE107" s="92"/>
    </row>
    <row r="108" spans="1:31" ht="11.25" customHeight="1" x14ac:dyDescent="0.15">
      <c r="A108" s="3"/>
      <c r="B108" s="259"/>
      <c r="C108" s="440"/>
      <c r="D108" s="778" t="str">
        <f>'Processrelaterede udledninger'!F23</f>
        <v>Perfluoropentan (C5F12)</v>
      </c>
      <c r="E108" s="779"/>
      <c r="F108" s="779"/>
      <c r="G108" s="780"/>
      <c r="H108" s="504"/>
      <c r="I108" s="505"/>
      <c r="J108" s="781">
        <f t="shared" si="2"/>
        <v>0</v>
      </c>
      <c r="K108" s="782"/>
      <c r="L108" s="776">
        <f>I108*'Processrelaterede udledninger'!G23</f>
        <v>0</v>
      </c>
      <c r="M108" s="777"/>
      <c r="N108" s="436"/>
      <c r="O108" s="253"/>
      <c r="P108" s="253"/>
      <c r="Q108" s="253"/>
      <c r="R108" s="253"/>
      <c r="S108" s="253"/>
      <c r="T108" s="3"/>
      <c r="U108" s="92"/>
      <c r="V108" s="92"/>
      <c r="W108" s="92"/>
      <c r="X108" s="92"/>
      <c r="Y108" s="92"/>
      <c r="Z108" s="92"/>
      <c r="AA108" s="92"/>
      <c r="AB108" s="92"/>
      <c r="AC108" s="92"/>
      <c r="AD108" s="92"/>
      <c r="AE108" s="92"/>
    </row>
    <row r="109" spans="1:31" ht="11.25" customHeight="1" x14ac:dyDescent="0.15">
      <c r="A109" s="3"/>
      <c r="B109" s="259"/>
      <c r="C109" s="440"/>
      <c r="D109" s="778" t="str">
        <f>'Processrelaterede udledninger'!F24</f>
        <v>Perfluorohexan (C6F14)</v>
      </c>
      <c r="E109" s="779"/>
      <c r="F109" s="779"/>
      <c r="G109" s="780"/>
      <c r="H109" s="504"/>
      <c r="I109" s="505"/>
      <c r="J109" s="781">
        <f t="shared" si="2"/>
        <v>0</v>
      </c>
      <c r="K109" s="782"/>
      <c r="L109" s="776">
        <f>I109*'Processrelaterede udledninger'!G24</f>
        <v>0</v>
      </c>
      <c r="M109" s="777"/>
      <c r="N109" s="436"/>
      <c r="O109" s="253"/>
      <c r="P109" s="253"/>
      <c r="Q109" s="253"/>
      <c r="R109" s="253"/>
      <c r="S109" s="253"/>
      <c r="T109" s="3"/>
      <c r="U109" s="92"/>
      <c r="V109" s="92"/>
      <c r="W109" s="92"/>
      <c r="X109" s="92"/>
      <c r="Y109" s="92"/>
      <c r="Z109" s="92"/>
      <c r="AA109" s="92"/>
      <c r="AB109" s="92"/>
      <c r="AC109" s="92"/>
      <c r="AD109" s="92"/>
      <c r="AE109" s="92"/>
    </row>
    <row r="110" spans="1:31" x14ac:dyDescent="0.15">
      <c r="A110" s="3"/>
      <c r="B110" s="259"/>
      <c r="C110" s="440"/>
      <c r="D110" s="778" t="str">
        <f>'Processrelaterede udledninger'!F25</f>
        <v>Svovlhexafluorid (SF6)</v>
      </c>
      <c r="E110" s="779"/>
      <c r="F110" s="779"/>
      <c r="G110" s="780"/>
      <c r="H110" s="504"/>
      <c r="I110" s="505"/>
      <c r="J110" s="781">
        <f t="shared" si="2"/>
        <v>0</v>
      </c>
      <c r="K110" s="782"/>
      <c r="L110" s="776">
        <f>I110*'Processrelaterede udledninger'!G25</f>
        <v>0</v>
      </c>
      <c r="M110" s="777"/>
      <c r="N110" s="436"/>
      <c r="O110" s="253"/>
      <c r="P110" s="253"/>
      <c r="Q110" s="253"/>
      <c r="R110" s="253"/>
      <c r="S110" s="253"/>
      <c r="T110" s="3"/>
      <c r="U110" s="92"/>
      <c r="V110" s="92"/>
      <c r="W110" s="92"/>
      <c r="X110" s="92"/>
      <c r="Y110" s="92"/>
      <c r="Z110" s="92"/>
      <c r="AA110" s="92"/>
      <c r="AB110" s="92"/>
      <c r="AC110" s="92"/>
      <c r="AD110" s="92"/>
      <c r="AE110" s="92"/>
    </row>
    <row r="111" spans="1:31" x14ac:dyDescent="0.15">
      <c r="A111" s="3"/>
      <c r="B111" s="259"/>
      <c r="C111" s="440"/>
      <c r="D111" s="706" t="s">
        <v>164</v>
      </c>
      <c r="E111" s="707"/>
      <c r="F111" s="707"/>
      <c r="G111" s="708"/>
      <c r="H111" s="506">
        <f>SUM(H87:H110)</f>
        <v>0</v>
      </c>
      <c r="I111" s="534">
        <f>SUM(I87:I110)</f>
        <v>0</v>
      </c>
      <c r="J111" s="813">
        <f>SUM(J87:K110)</f>
        <v>0</v>
      </c>
      <c r="K111" s="814"/>
      <c r="L111" s="774">
        <f>SUM(L87:L110)</f>
        <v>0</v>
      </c>
      <c r="M111" s="775"/>
      <c r="N111" s="436"/>
      <c r="O111" s="253"/>
      <c r="P111" s="253"/>
      <c r="Q111" s="253"/>
      <c r="R111" s="253"/>
      <c r="S111" s="253"/>
      <c r="T111" s="3"/>
      <c r="U111" s="92"/>
      <c r="V111" s="92"/>
      <c r="W111" s="92"/>
      <c r="X111" s="92"/>
      <c r="Y111" s="92"/>
      <c r="Z111" s="92"/>
      <c r="AA111" s="92"/>
      <c r="AB111" s="92"/>
      <c r="AC111" s="92"/>
      <c r="AD111" s="92"/>
      <c r="AE111" s="92"/>
    </row>
    <row r="112" spans="1:31" x14ac:dyDescent="0.15">
      <c r="A112" s="3"/>
      <c r="B112" s="259"/>
      <c r="C112" s="440"/>
      <c r="D112" s="793"/>
      <c r="E112" s="794"/>
      <c r="F112" s="794"/>
      <c r="G112" s="795"/>
      <c r="H112" s="445" t="s">
        <v>178</v>
      </c>
      <c r="I112" s="535" t="s">
        <v>178</v>
      </c>
      <c r="J112" s="815" t="s">
        <v>178</v>
      </c>
      <c r="K112" s="816"/>
      <c r="L112" s="825" t="s">
        <v>179</v>
      </c>
      <c r="M112" s="826"/>
      <c r="N112" s="436"/>
      <c r="O112" s="253"/>
      <c r="P112" s="253"/>
      <c r="Q112" s="253"/>
      <c r="R112" s="253"/>
      <c r="S112" s="253"/>
      <c r="T112" s="3"/>
      <c r="U112" s="92"/>
      <c r="V112" s="92"/>
      <c r="W112" s="92"/>
      <c r="X112" s="92"/>
      <c r="Y112" s="92"/>
      <c r="Z112" s="92"/>
      <c r="AA112" s="92"/>
      <c r="AB112" s="92"/>
      <c r="AC112" s="92"/>
      <c r="AD112" s="92"/>
      <c r="AE112" s="92"/>
    </row>
    <row r="113" spans="1:31" ht="11.25" customHeight="1" x14ac:dyDescent="0.15">
      <c r="A113" s="3"/>
      <c r="B113" s="259"/>
      <c r="C113" s="441"/>
      <c r="D113" s="442"/>
      <c r="E113" s="442"/>
      <c r="F113" s="442"/>
      <c r="G113" s="442"/>
      <c r="H113" s="442"/>
      <c r="I113" s="442"/>
      <c r="J113" s="442"/>
      <c r="K113" s="442"/>
      <c r="L113" s="442"/>
      <c r="M113" s="442"/>
      <c r="N113" s="437"/>
      <c r="O113" s="253"/>
      <c r="P113" s="253"/>
      <c r="Q113" s="253"/>
      <c r="R113" s="253"/>
      <c r="S113" s="253"/>
      <c r="T113" s="3"/>
      <c r="U113" s="92"/>
      <c r="V113" s="92"/>
      <c r="W113" s="92"/>
      <c r="X113" s="92"/>
      <c r="Y113" s="92"/>
      <c r="Z113" s="92"/>
      <c r="AA113" s="92"/>
      <c r="AB113" s="92"/>
      <c r="AC113" s="92"/>
      <c r="AD113" s="92"/>
      <c r="AE113" s="92"/>
    </row>
    <row r="114" spans="1:31" ht="11.25" customHeight="1" x14ac:dyDescent="0.15">
      <c r="A114" s="3"/>
      <c r="B114" s="259"/>
      <c r="C114" s="260"/>
      <c r="D114" s="260"/>
      <c r="E114" s="260"/>
      <c r="F114" s="260"/>
      <c r="G114" s="260"/>
      <c r="H114" s="260"/>
      <c r="I114" s="260"/>
      <c r="J114" s="260"/>
      <c r="K114" s="260"/>
      <c r="L114" s="260"/>
      <c r="M114" s="260"/>
      <c r="N114" s="253"/>
      <c r="O114" s="261"/>
      <c r="P114" s="261"/>
      <c r="Q114" s="261"/>
      <c r="R114" s="261"/>
      <c r="S114" s="261"/>
      <c r="T114" s="3"/>
      <c r="U114" s="92"/>
      <c r="V114" s="92"/>
      <c r="W114" s="92"/>
      <c r="X114" s="92"/>
      <c r="Y114" s="92"/>
      <c r="Z114" s="92"/>
      <c r="AA114" s="92"/>
      <c r="AB114" s="92"/>
      <c r="AC114" s="92"/>
      <c r="AD114" s="92"/>
      <c r="AE114" s="92"/>
    </row>
    <row r="115" spans="1:31" s="182" customFormat="1" ht="3.75" customHeight="1" x14ac:dyDescent="0.15">
      <c r="A115" s="93"/>
      <c r="B115" s="93"/>
      <c r="C115" s="93"/>
      <c r="D115" s="235"/>
      <c r="E115" s="235"/>
      <c r="F115" s="235"/>
      <c r="G115" s="235"/>
      <c r="H115" s="235"/>
      <c r="I115" s="93"/>
      <c r="J115" s="93"/>
      <c r="K115" s="235"/>
      <c r="L115" s="235"/>
      <c r="M115" s="235"/>
      <c r="N115" s="235"/>
      <c r="O115" s="235"/>
      <c r="P115" s="235"/>
      <c r="Q115" s="235"/>
      <c r="R115" s="235"/>
      <c r="S115" s="235"/>
      <c r="T115" s="93"/>
      <c r="U115" s="2"/>
      <c r="V115" s="2"/>
      <c r="W115" s="2"/>
      <c r="X115" s="2"/>
      <c r="Y115" s="2"/>
      <c r="Z115" s="2"/>
      <c r="AA115" s="2"/>
      <c r="AB115" s="2"/>
      <c r="AC115" s="2"/>
      <c r="AD115" s="2"/>
      <c r="AE115" s="2"/>
    </row>
    <row r="116" spans="1:31" x14ac:dyDescent="0.15">
      <c r="A116" s="3"/>
      <c r="B116" s="259"/>
      <c r="C116" s="259"/>
      <c r="D116" s="259"/>
      <c r="E116" s="259"/>
      <c r="F116" s="259"/>
      <c r="G116" s="259"/>
      <c r="H116" s="259"/>
      <c r="I116" s="259"/>
      <c r="J116" s="259"/>
      <c r="K116" s="259"/>
      <c r="L116" s="259"/>
      <c r="M116" s="259"/>
      <c r="N116" s="259"/>
      <c r="O116" s="259"/>
      <c r="P116" s="259"/>
      <c r="Q116" s="259"/>
      <c r="R116" s="259"/>
      <c r="S116" s="259"/>
      <c r="T116" s="3"/>
      <c r="U116" s="92"/>
      <c r="V116" s="92"/>
      <c r="W116" s="92"/>
      <c r="X116" s="92"/>
      <c r="Y116" s="92"/>
      <c r="Z116" s="92"/>
      <c r="AA116" s="92"/>
      <c r="AB116" s="92"/>
      <c r="AC116" s="92"/>
      <c r="AD116" s="92"/>
      <c r="AE116" s="92"/>
    </row>
    <row r="117" spans="1:31" ht="14.25" x14ac:dyDescent="0.2">
      <c r="A117" s="3"/>
      <c r="B117" s="259"/>
      <c r="C117" s="276" t="s">
        <v>180</v>
      </c>
      <c r="D117" s="276"/>
      <c r="E117" s="259"/>
      <c r="F117" s="259"/>
      <c r="G117" s="259"/>
      <c r="H117" s="259"/>
      <c r="I117" s="259"/>
      <c r="J117" s="259"/>
      <c r="K117" s="259"/>
      <c r="L117" s="259"/>
      <c r="M117" s="259"/>
      <c r="N117" s="259"/>
      <c r="O117" s="259"/>
      <c r="P117" s="259"/>
      <c r="Q117" s="259"/>
      <c r="R117" s="259"/>
      <c r="S117" s="259"/>
      <c r="T117" s="3"/>
      <c r="U117" s="92"/>
      <c r="V117" s="92"/>
      <c r="W117" s="92"/>
      <c r="X117" s="92"/>
      <c r="Y117" s="92"/>
      <c r="Z117" s="92"/>
      <c r="AA117" s="92"/>
      <c r="AB117" s="92"/>
      <c r="AC117" s="92"/>
      <c r="AD117" s="92"/>
      <c r="AE117" s="92"/>
    </row>
    <row r="118" spans="1:31" ht="11.25" hidden="1" customHeight="1" x14ac:dyDescent="0.15">
      <c r="A118" s="3"/>
      <c r="B118" s="259"/>
      <c r="C118" s="796" t="s">
        <v>181</v>
      </c>
      <c r="D118" s="797"/>
      <c r="E118" s="797"/>
      <c r="F118" s="797"/>
      <c r="G118" s="797"/>
      <c r="H118" s="798"/>
      <c r="I118" s="822" t="s">
        <v>182</v>
      </c>
      <c r="J118" s="259"/>
      <c r="K118" s="259"/>
      <c r="L118" s="259"/>
      <c r="M118" s="259"/>
      <c r="N118" s="259"/>
      <c r="O118" s="259"/>
      <c r="P118" s="259"/>
      <c r="Q118" s="259"/>
      <c r="R118" s="259"/>
      <c r="S118" s="259"/>
      <c r="T118" s="3"/>
      <c r="U118" s="92"/>
      <c r="V118" s="92"/>
      <c r="W118" s="92"/>
      <c r="X118" s="92"/>
      <c r="Y118" s="92"/>
      <c r="Z118" s="92"/>
      <c r="AA118" s="92"/>
      <c r="AB118" s="92"/>
      <c r="AC118" s="92"/>
      <c r="AD118" s="92"/>
      <c r="AE118" s="92"/>
    </row>
    <row r="119" spans="1:31" ht="11.25" hidden="1" customHeight="1" x14ac:dyDescent="0.15">
      <c r="A119" s="3"/>
      <c r="B119" s="259"/>
      <c r="C119" s="799" t="s">
        <v>183</v>
      </c>
      <c r="D119" s="800"/>
      <c r="E119" s="800"/>
      <c r="F119" s="800"/>
      <c r="G119" s="800"/>
      <c r="H119" s="801"/>
      <c r="I119" s="822"/>
      <c r="J119" s="259"/>
      <c r="K119" s="259"/>
      <c r="L119" s="259"/>
      <c r="M119" s="259"/>
      <c r="N119" s="259"/>
      <c r="O119" s="259"/>
      <c r="P119" s="259"/>
      <c r="Q119" s="259"/>
      <c r="R119" s="259"/>
      <c r="S119" s="259"/>
      <c r="T119" s="3"/>
      <c r="U119" s="92"/>
      <c r="V119" s="92"/>
      <c r="W119" s="92"/>
      <c r="X119" s="92"/>
      <c r="Y119" s="92"/>
      <c r="Z119" s="92"/>
      <c r="AA119" s="92"/>
      <c r="AB119" s="92"/>
      <c r="AC119" s="92"/>
      <c r="AD119" s="92"/>
      <c r="AE119" s="92"/>
    </row>
    <row r="120" spans="1:31" s="10" customFormat="1" x14ac:dyDescent="0.15">
      <c r="A120" s="3"/>
      <c r="B120" s="259"/>
      <c r="C120" s="259"/>
      <c r="D120" s="259"/>
      <c r="E120" s="259"/>
      <c r="F120" s="259"/>
      <c r="G120" s="259"/>
      <c r="H120" s="259"/>
      <c r="I120" s="259"/>
      <c r="J120" s="259"/>
      <c r="K120" s="259"/>
      <c r="L120" s="259"/>
      <c r="M120" s="259"/>
      <c r="N120" s="259"/>
      <c r="O120" s="259"/>
      <c r="P120" s="259"/>
      <c r="Q120" s="259"/>
      <c r="R120" s="259"/>
      <c r="S120" s="259"/>
      <c r="T120" s="3"/>
      <c r="U120" s="92"/>
      <c r="V120" s="92"/>
      <c r="W120" s="92"/>
      <c r="X120" s="92"/>
      <c r="Y120" s="92"/>
      <c r="Z120" s="92"/>
      <c r="AA120" s="92"/>
      <c r="AB120" s="92"/>
      <c r="AC120" s="92"/>
      <c r="AD120" s="92"/>
      <c r="AE120" s="92"/>
    </row>
    <row r="121" spans="1:31" x14ac:dyDescent="0.15">
      <c r="A121" s="3"/>
      <c r="B121" s="259"/>
      <c r="C121" s="272" t="s">
        <v>596</v>
      </c>
      <c r="D121" s="272"/>
      <c r="E121" s="259"/>
      <c r="F121" s="259"/>
      <c r="G121" s="259"/>
      <c r="H121" s="259"/>
      <c r="I121" s="259"/>
      <c r="J121" s="259"/>
      <c r="K121" s="259"/>
      <c r="L121" s="259"/>
      <c r="M121" s="259"/>
      <c r="N121" s="259"/>
      <c r="O121" s="259"/>
      <c r="P121" s="259"/>
      <c r="Q121" s="259"/>
      <c r="R121" s="259"/>
      <c r="S121" s="259"/>
      <c r="T121" s="3"/>
      <c r="U121" s="92"/>
      <c r="V121" s="92"/>
      <c r="W121" s="92"/>
      <c r="X121" s="92"/>
      <c r="Y121" s="92"/>
      <c r="Z121" s="92"/>
      <c r="AA121" s="92"/>
      <c r="AB121" s="92"/>
      <c r="AC121" s="92"/>
      <c r="AD121" s="92"/>
      <c r="AE121" s="92"/>
    </row>
    <row r="122" spans="1:31" x14ac:dyDescent="0.15">
      <c r="A122" s="3"/>
      <c r="B122" s="259"/>
      <c r="C122" s="259" t="str">
        <f>CONCATENATE("Hvor mange %, materiale bliver der sparet i produktets brugsfase ",C119," ?")</f>
        <v>Hvor mange %, materiale bliver der sparet i produktets brugsfase over produktets levetid ?</v>
      </c>
      <c r="D122" s="259"/>
      <c r="E122" s="259"/>
      <c r="F122" s="259"/>
      <c r="G122" s="259"/>
      <c r="H122" s="259"/>
      <c r="I122" s="253"/>
      <c r="J122" s="259"/>
      <c r="K122" s="259"/>
      <c r="L122" s="259"/>
      <c r="M122" s="259"/>
      <c r="N122" s="259"/>
      <c r="O122" s="259"/>
      <c r="P122" s="259"/>
      <c r="Q122" s="259"/>
      <c r="R122" s="259"/>
      <c r="S122" s="259"/>
      <c r="T122" s="3"/>
      <c r="U122" s="92"/>
      <c r="V122" s="92"/>
      <c r="W122" s="92"/>
      <c r="X122" s="92"/>
      <c r="Y122" s="92"/>
      <c r="Z122" s="92"/>
      <c r="AA122" s="92"/>
      <c r="AB122" s="92"/>
      <c r="AC122" s="92"/>
      <c r="AD122" s="92"/>
      <c r="AE122" s="92"/>
    </row>
    <row r="123" spans="1:31" x14ac:dyDescent="0.15">
      <c r="A123" s="3"/>
      <c r="B123" s="259"/>
      <c r="C123" s="297" t="s">
        <v>184</v>
      </c>
      <c r="D123" s="259"/>
      <c r="E123" s="259"/>
      <c r="F123" s="259"/>
      <c r="G123" s="259"/>
      <c r="H123" s="259"/>
      <c r="I123" s="259"/>
      <c r="J123" s="253"/>
      <c r="K123" s="253"/>
      <c r="L123" s="253"/>
      <c r="M123" s="253"/>
      <c r="N123" s="253"/>
      <c r="O123" s="253"/>
      <c r="P123" s="253"/>
      <c r="Q123" s="253"/>
      <c r="R123" s="253"/>
      <c r="S123" s="253"/>
      <c r="T123" s="3"/>
      <c r="U123" s="92"/>
      <c r="V123" s="92"/>
      <c r="W123" s="92"/>
      <c r="X123" s="92"/>
      <c r="Y123" s="92"/>
      <c r="Z123" s="92"/>
      <c r="AA123" s="92"/>
      <c r="AB123" s="92"/>
      <c r="AC123" s="92"/>
      <c r="AD123" s="92"/>
      <c r="AE123" s="92"/>
    </row>
    <row r="124" spans="1:31" x14ac:dyDescent="0.15">
      <c r="A124" s="3"/>
      <c r="B124" s="259"/>
      <c r="C124" s="298" t="s">
        <v>185</v>
      </c>
      <c r="D124" s="259"/>
      <c r="E124" s="259"/>
      <c r="F124" s="259"/>
      <c r="G124" s="259"/>
      <c r="H124" s="259"/>
      <c r="I124" s="259"/>
      <c r="J124" s="253"/>
      <c r="K124" s="253"/>
      <c r="L124" s="253"/>
      <c r="M124" s="253"/>
      <c r="N124" s="253"/>
      <c r="O124" s="253"/>
      <c r="P124" s="253"/>
      <c r="Q124" s="253"/>
      <c r="R124" s="253"/>
      <c r="S124" s="253"/>
      <c r="T124" s="3"/>
      <c r="U124" s="92"/>
      <c r="V124" s="92"/>
      <c r="W124" s="92"/>
      <c r="X124" s="92"/>
      <c r="Y124" s="92"/>
      <c r="Z124" s="92"/>
      <c r="AA124" s="92"/>
      <c r="AB124" s="92"/>
      <c r="AC124" s="92"/>
      <c r="AD124" s="92"/>
      <c r="AE124" s="92"/>
    </row>
    <row r="125" spans="1:31" ht="8.25" customHeight="1" x14ac:dyDescent="0.15">
      <c r="A125" s="3"/>
      <c r="B125" s="259"/>
      <c r="C125" s="297"/>
      <c r="D125" s="259"/>
      <c r="E125" s="259"/>
      <c r="F125" s="259"/>
      <c r="G125" s="259"/>
      <c r="H125" s="259"/>
      <c r="I125" s="259"/>
      <c r="J125" s="253"/>
      <c r="K125" s="253"/>
      <c r="L125" s="253"/>
      <c r="M125" s="253"/>
      <c r="N125" s="253"/>
      <c r="O125" s="253"/>
      <c r="P125" s="253"/>
      <c r="Q125" s="253"/>
      <c r="R125" s="253"/>
      <c r="S125" s="253"/>
      <c r="T125" s="3"/>
      <c r="U125" s="92"/>
      <c r="V125" s="92"/>
      <c r="W125" s="92"/>
      <c r="X125" s="92"/>
      <c r="Y125" s="92"/>
      <c r="Z125" s="92"/>
      <c r="AA125" s="92"/>
      <c r="AB125" s="92"/>
      <c r="AC125" s="92"/>
      <c r="AD125" s="92"/>
      <c r="AE125" s="92"/>
    </row>
    <row r="126" spans="1:31" ht="12.75" customHeight="1" x14ac:dyDescent="0.15">
      <c r="A126" s="3"/>
      <c r="B126" s="259"/>
      <c r="C126" s="536"/>
      <c r="D126" s="537"/>
      <c r="E126" s="537"/>
      <c r="F126" s="537"/>
      <c r="G126" s="537"/>
      <c r="H126" s="537"/>
      <c r="I126" s="537"/>
      <c r="J126" s="538"/>
      <c r="K126" s="538"/>
      <c r="L126" s="538"/>
      <c r="M126" s="538"/>
      <c r="N126" s="539"/>
      <c r="O126" s="261"/>
      <c r="P126" s="261"/>
      <c r="Q126" s="261"/>
      <c r="R126" s="261"/>
      <c r="S126" s="261"/>
      <c r="T126" s="3"/>
      <c r="U126" s="92"/>
      <c r="V126" s="92"/>
      <c r="W126" s="92"/>
      <c r="X126" s="92"/>
      <c r="Y126" s="92"/>
      <c r="Z126" s="92"/>
      <c r="AA126" s="92"/>
      <c r="AB126" s="92"/>
      <c r="AC126" s="92"/>
      <c r="AD126" s="92"/>
      <c r="AE126" s="92"/>
    </row>
    <row r="127" spans="1:31" ht="43.5" customHeight="1" x14ac:dyDescent="0.15">
      <c r="A127" s="11"/>
      <c r="B127" s="299"/>
      <c r="C127" s="541"/>
      <c r="D127" s="819" t="str">
        <f>CONCATENATE("Materiale sparet ",$C$119)</f>
        <v>Materiale sparet over produktets levetid</v>
      </c>
      <c r="E127" s="820"/>
      <c r="F127" s="821"/>
      <c r="G127" s="206" t="s">
        <v>159</v>
      </c>
      <c r="H127" s="204" t="s">
        <v>595</v>
      </c>
      <c r="I127" s="461" t="s">
        <v>161</v>
      </c>
      <c r="J127" s="773" t="s">
        <v>162</v>
      </c>
      <c r="K127" s="669"/>
      <c r="L127" s="694" t="s">
        <v>163</v>
      </c>
      <c r="M127" s="695"/>
      <c r="N127" s="540"/>
      <c r="O127" s="261"/>
      <c r="P127" s="261"/>
      <c r="Q127" s="261"/>
      <c r="R127" s="261"/>
      <c r="S127" s="261"/>
      <c r="T127" s="12"/>
      <c r="U127" s="92"/>
      <c r="V127" s="92"/>
      <c r="W127" s="92"/>
      <c r="X127" s="92"/>
      <c r="Y127" s="92"/>
      <c r="Z127" s="92"/>
      <c r="AA127" s="92"/>
      <c r="AB127" s="92"/>
      <c r="AC127" s="92"/>
      <c r="AD127" s="92"/>
      <c r="AE127" s="92"/>
    </row>
    <row r="128" spans="1:31" ht="11.25" customHeight="1" x14ac:dyDescent="0.15">
      <c r="A128" s="3"/>
      <c r="B128" s="259"/>
      <c r="C128" s="542"/>
      <c r="D128" s="672" t="s">
        <v>145</v>
      </c>
      <c r="E128" s="673"/>
      <c r="F128" s="674"/>
      <c r="G128" s="501"/>
      <c r="H128" s="468"/>
      <c r="I128" s="508">
        <f>G128*H128</f>
        <v>0</v>
      </c>
      <c r="J128" s="817" t="str">
        <f>IF($D128="(Blank)","",VLOOKUP($D128,'DB materialer'!$B$6:$AD$56,27,FALSE))</f>
        <v/>
      </c>
      <c r="K128" s="818"/>
      <c r="L128" s="888" t="str">
        <f>IF($D128="(Blank)","",VLOOKUP($D128,'DB materialer'!$B$6:$AD$56,29,FALSE))</f>
        <v/>
      </c>
      <c r="M128" s="889"/>
      <c r="N128" s="540"/>
      <c r="O128" s="261"/>
      <c r="P128" s="261"/>
      <c r="Q128" s="261"/>
      <c r="R128" s="261"/>
      <c r="S128" s="261"/>
      <c r="T128" s="3"/>
      <c r="U128" s="92"/>
      <c r="V128" s="92"/>
      <c r="W128" s="92"/>
      <c r="X128" s="92"/>
      <c r="Y128" s="92"/>
      <c r="Z128" s="92"/>
      <c r="AA128" s="92"/>
      <c r="AB128" s="92"/>
      <c r="AC128" s="92"/>
      <c r="AD128" s="92"/>
      <c r="AE128" s="92"/>
    </row>
    <row r="129" spans="1:31" x14ac:dyDescent="0.15">
      <c r="A129" s="3"/>
      <c r="B129" s="259"/>
      <c r="C129" s="542"/>
      <c r="D129" s="672" t="s">
        <v>145</v>
      </c>
      <c r="E129" s="673"/>
      <c r="F129" s="674"/>
      <c r="G129" s="501"/>
      <c r="H129" s="468"/>
      <c r="I129" s="508">
        <f t="shared" ref="I129:I132" si="3">G129*H129</f>
        <v>0</v>
      </c>
      <c r="J129" s="817" t="str">
        <f>IF($D129="(Blank)","",VLOOKUP($D129,'DB materialer'!$B$6:$AD$56,27,FALSE))</f>
        <v/>
      </c>
      <c r="K129" s="818"/>
      <c r="L129" s="888" t="str">
        <f>IF($D129="(Blank)","",VLOOKUP($D129,'DB materialer'!$B$6:$AD$56,29,FALSE))</f>
        <v/>
      </c>
      <c r="M129" s="889"/>
      <c r="N129" s="540"/>
      <c r="O129" s="492"/>
      <c r="P129" s="492"/>
      <c r="Q129" s="492"/>
      <c r="R129" s="261"/>
      <c r="S129" s="261"/>
      <c r="T129" s="3"/>
      <c r="U129" s="92"/>
      <c r="V129" s="92"/>
      <c r="W129" s="92"/>
      <c r="X129" s="92"/>
      <c r="Y129" s="92"/>
      <c r="Z129" s="92"/>
      <c r="AA129" s="92"/>
      <c r="AB129" s="92"/>
      <c r="AC129" s="92"/>
      <c r="AD129" s="92"/>
      <c r="AE129" s="92"/>
    </row>
    <row r="130" spans="1:31" x14ac:dyDescent="0.15">
      <c r="A130" s="3"/>
      <c r="B130" s="259"/>
      <c r="C130" s="542"/>
      <c r="D130" s="672" t="s">
        <v>145</v>
      </c>
      <c r="E130" s="673"/>
      <c r="F130" s="674"/>
      <c r="G130" s="501"/>
      <c r="H130" s="468"/>
      <c r="I130" s="508">
        <f t="shared" si="3"/>
        <v>0</v>
      </c>
      <c r="J130" s="817" t="str">
        <f>IF($D130="(Blank)","",VLOOKUP($D130,'DB materialer'!$B$6:$AD$56,27,FALSE))</f>
        <v/>
      </c>
      <c r="K130" s="818"/>
      <c r="L130" s="888" t="str">
        <f>IF($D130="(Blank)","",VLOOKUP($D130,'DB materialer'!$B$6:$AD$56,29,FALSE))</f>
        <v/>
      </c>
      <c r="M130" s="889"/>
      <c r="N130" s="540"/>
      <c r="O130" s="492"/>
      <c r="P130" s="492"/>
      <c r="Q130" s="492"/>
      <c r="R130" s="261"/>
      <c r="S130" s="261"/>
      <c r="T130" s="3"/>
      <c r="U130" s="92"/>
      <c r="V130" s="92"/>
      <c r="W130" s="92"/>
      <c r="X130" s="92"/>
      <c r="Y130" s="92"/>
      <c r="Z130" s="92"/>
      <c r="AA130" s="92"/>
      <c r="AB130" s="92"/>
      <c r="AC130" s="92"/>
      <c r="AD130" s="92"/>
      <c r="AE130" s="92"/>
    </row>
    <row r="131" spans="1:31" x14ac:dyDescent="0.15">
      <c r="A131" s="3"/>
      <c r="B131" s="259"/>
      <c r="C131" s="542"/>
      <c r="D131" s="672" t="s">
        <v>145</v>
      </c>
      <c r="E131" s="673"/>
      <c r="F131" s="674"/>
      <c r="G131" s="501"/>
      <c r="H131" s="468"/>
      <c r="I131" s="508">
        <f t="shared" si="3"/>
        <v>0</v>
      </c>
      <c r="J131" s="817" t="str">
        <f>IF($D131="(Blank)","",VLOOKUP($D131,'DB materialer'!$B$6:$AD$56,27,FALSE))</f>
        <v/>
      </c>
      <c r="K131" s="818"/>
      <c r="L131" s="888" t="str">
        <f>IF($D131="(Blank)","",VLOOKUP($D131,'DB materialer'!$B$6:$AD$56,29,FALSE))</f>
        <v/>
      </c>
      <c r="M131" s="889"/>
      <c r="N131" s="540"/>
      <c r="O131" s="492"/>
      <c r="P131" s="294"/>
      <c r="Q131" s="259"/>
      <c r="R131" s="261"/>
      <c r="S131" s="261"/>
      <c r="T131" s="3"/>
      <c r="U131" s="92"/>
      <c r="V131" s="92"/>
      <c r="W131" s="688"/>
      <c r="X131" s="688"/>
      <c r="Y131" s="92"/>
      <c r="Z131" s="92"/>
      <c r="AA131" s="92"/>
      <c r="AB131" s="92"/>
      <c r="AC131" s="92"/>
      <c r="AD131" s="92"/>
      <c r="AE131" s="92"/>
    </row>
    <row r="132" spans="1:31" x14ac:dyDescent="0.15">
      <c r="A132" s="3"/>
      <c r="B132" s="259"/>
      <c r="C132" s="542"/>
      <c r="D132" s="672" t="s">
        <v>145</v>
      </c>
      <c r="E132" s="673"/>
      <c r="F132" s="674"/>
      <c r="G132" s="501"/>
      <c r="H132" s="468"/>
      <c r="I132" s="508">
        <f t="shared" si="3"/>
        <v>0</v>
      </c>
      <c r="J132" s="817" t="str">
        <f>IF($D132="(Blank)","",VLOOKUP($D132,'DB materialer'!$B$6:$AD$56,27,FALSE))</f>
        <v/>
      </c>
      <c r="K132" s="818"/>
      <c r="L132" s="888" t="str">
        <f>IF($D132="(Blank)","",VLOOKUP($D132,'DB materialer'!$B$6:$AD$56,29,FALSE))</f>
        <v/>
      </c>
      <c r="M132" s="889"/>
      <c r="N132" s="540"/>
      <c r="O132" s="492"/>
      <c r="P132" s="579"/>
      <c r="Q132" s="259"/>
      <c r="R132" s="261"/>
      <c r="S132" s="261"/>
      <c r="T132" s="3"/>
      <c r="U132" s="92"/>
      <c r="V132" s="92"/>
      <c r="W132" s="688"/>
      <c r="X132" s="688"/>
      <c r="Y132" s="92"/>
      <c r="Z132" s="92"/>
      <c r="AA132" s="92"/>
      <c r="AB132" s="92"/>
      <c r="AC132" s="92"/>
      <c r="AD132" s="92"/>
      <c r="AE132" s="92"/>
    </row>
    <row r="133" spans="1:31" x14ac:dyDescent="0.15">
      <c r="A133" s="3"/>
      <c r="B133" s="259"/>
      <c r="C133" s="542"/>
      <c r="D133" s="805" t="s">
        <v>164</v>
      </c>
      <c r="E133" s="806"/>
      <c r="F133" s="807"/>
      <c r="G133" s="507">
        <f>SUM(G128:G132)</f>
        <v>0</v>
      </c>
      <c r="H133" s="545"/>
      <c r="I133" s="503">
        <f>SUM(I128:I132)</f>
        <v>0</v>
      </c>
      <c r="J133" s="774">
        <f>SUM(J128:K132)</f>
        <v>0</v>
      </c>
      <c r="K133" s="775"/>
      <c r="L133" s="890">
        <f>SUM(L128:M132)</f>
        <v>0</v>
      </c>
      <c r="M133" s="891"/>
      <c r="N133" s="540"/>
      <c r="O133" s="492"/>
      <c r="P133" s="579"/>
      <c r="Q133" s="259"/>
      <c r="R133" s="261"/>
      <c r="S133" s="261"/>
      <c r="T133" s="3"/>
      <c r="U133" s="92"/>
      <c r="V133" s="92"/>
      <c r="W133" s="688"/>
      <c r="X133" s="688"/>
      <c r="Y133" s="92"/>
      <c r="Z133" s="92"/>
      <c r="AA133" s="92"/>
      <c r="AB133" s="92"/>
      <c r="AC133" s="92"/>
      <c r="AD133" s="92"/>
      <c r="AE133" s="92"/>
    </row>
    <row r="134" spans="1:31" ht="11.25" customHeight="1" x14ac:dyDescent="0.15">
      <c r="A134" s="3"/>
      <c r="B134" s="259"/>
      <c r="C134" s="542"/>
      <c r="D134" s="808"/>
      <c r="E134" s="809"/>
      <c r="F134" s="810"/>
      <c r="G134" s="446" t="s">
        <v>178</v>
      </c>
      <c r="H134" s="546"/>
      <c r="I134" s="263" t="s">
        <v>178</v>
      </c>
      <c r="J134" s="763" t="s">
        <v>186</v>
      </c>
      <c r="K134" s="764"/>
      <c r="L134" s="791" t="s">
        <v>187</v>
      </c>
      <c r="M134" s="792"/>
      <c r="N134" s="540"/>
      <c r="O134" s="492"/>
      <c r="P134" s="579"/>
      <c r="Q134" s="259"/>
      <c r="R134" s="261"/>
      <c r="S134" s="261"/>
      <c r="T134" s="3"/>
      <c r="U134" s="92"/>
      <c r="V134" s="92"/>
      <c r="W134" s="688"/>
      <c r="X134" s="688"/>
      <c r="Y134" s="92"/>
      <c r="Z134" s="92"/>
      <c r="AA134" s="92"/>
      <c r="AB134" s="92"/>
      <c r="AC134" s="92"/>
      <c r="AD134" s="92"/>
      <c r="AE134" s="92"/>
    </row>
    <row r="135" spans="1:31" ht="11.25" customHeight="1" x14ac:dyDescent="0.15">
      <c r="A135" s="3"/>
      <c r="B135" s="259"/>
      <c r="C135" s="757" t="str">
        <f ca="1">IF((SUMIF(D128:E132,"(blank)",I128:I132)=0),"","Der er indberettet en besparelse af en ikke-defineret materiale.")</f>
        <v/>
      </c>
      <c r="D135" s="758"/>
      <c r="E135" s="758"/>
      <c r="F135" s="758"/>
      <c r="G135" s="758"/>
      <c r="H135" s="758"/>
      <c r="I135" s="758"/>
      <c r="J135" s="758"/>
      <c r="K135" s="758"/>
      <c r="L135" s="758"/>
      <c r="M135" s="758"/>
      <c r="N135" s="759"/>
      <c r="O135" s="494"/>
      <c r="P135" s="579"/>
      <c r="Q135" s="259"/>
      <c r="R135" s="264"/>
      <c r="S135" s="264"/>
      <c r="T135" s="3"/>
      <c r="U135" s="92"/>
      <c r="V135" s="92"/>
      <c r="W135" s="688"/>
      <c r="X135" s="688"/>
      <c r="Y135" s="92"/>
      <c r="Z135" s="92"/>
      <c r="AA135" s="92"/>
      <c r="AB135" s="92"/>
      <c r="AC135" s="92"/>
      <c r="AD135" s="92"/>
      <c r="AE135" s="92"/>
    </row>
    <row r="136" spans="1:31" x14ac:dyDescent="0.15">
      <c r="A136" s="3"/>
      <c r="B136" s="259"/>
      <c r="C136" s="760"/>
      <c r="D136" s="761"/>
      <c r="E136" s="761"/>
      <c r="F136" s="761"/>
      <c r="G136" s="761"/>
      <c r="H136" s="761"/>
      <c r="I136" s="761"/>
      <c r="J136" s="761"/>
      <c r="K136" s="761"/>
      <c r="L136" s="761"/>
      <c r="M136" s="761"/>
      <c r="N136" s="762"/>
      <c r="O136" s="494"/>
      <c r="P136" s="579"/>
      <c r="Q136" s="259"/>
      <c r="R136" s="264"/>
      <c r="S136" s="264"/>
      <c r="T136" s="3"/>
      <c r="U136" s="92"/>
      <c r="V136" s="92"/>
      <c r="W136" s="688"/>
      <c r="X136" s="688"/>
      <c r="Y136" s="92"/>
      <c r="Z136" s="92"/>
      <c r="AA136" s="92"/>
      <c r="AB136" s="92"/>
      <c r="AC136" s="92"/>
      <c r="AD136" s="92"/>
      <c r="AE136" s="92"/>
    </row>
    <row r="137" spans="1:31" x14ac:dyDescent="0.15">
      <c r="A137" s="3"/>
      <c r="B137" s="259"/>
      <c r="C137" s="259"/>
      <c r="D137" s="259"/>
      <c r="E137" s="259"/>
      <c r="F137" s="259"/>
      <c r="G137" s="259"/>
      <c r="H137" s="259"/>
      <c r="I137" s="259"/>
      <c r="J137" s="253"/>
      <c r="K137" s="253"/>
      <c r="L137" s="253"/>
      <c r="M137" s="253"/>
      <c r="N137" s="253"/>
      <c r="O137" s="253"/>
      <c r="P137" s="580"/>
      <c r="Q137" s="259"/>
      <c r="R137" s="253"/>
      <c r="S137" s="253"/>
      <c r="T137" s="3"/>
      <c r="U137" s="92"/>
      <c r="V137" s="92"/>
      <c r="W137" s="688"/>
      <c r="X137" s="688"/>
      <c r="Y137" s="92"/>
      <c r="Z137" s="92"/>
      <c r="AA137" s="92"/>
      <c r="AB137" s="92"/>
      <c r="AC137" s="92"/>
      <c r="AD137" s="92"/>
      <c r="AE137" s="92"/>
    </row>
    <row r="138" spans="1:31" x14ac:dyDescent="0.15">
      <c r="A138" s="3"/>
      <c r="B138" s="259"/>
      <c r="C138" s="272" t="s">
        <v>188</v>
      </c>
      <c r="D138" s="259"/>
      <c r="E138" s="259"/>
      <c r="F138" s="259"/>
      <c r="G138" s="259"/>
      <c r="H138" s="259"/>
      <c r="I138" s="259"/>
      <c r="J138" s="259"/>
      <c r="K138" s="259"/>
      <c r="L138" s="259"/>
      <c r="M138" s="259"/>
      <c r="N138" s="259"/>
      <c r="O138" s="259"/>
      <c r="P138" s="447"/>
      <c r="Q138" s="259"/>
      <c r="R138" s="259"/>
      <c r="S138" s="259"/>
      <c r="T138" s="13"/>
      <c r="U138" s="92"/>
      <c r="V138" s="92"/>
      <c r="W138" s="688"/>
      <c r="X138" s="688"/>
      <c r="Y138" s="92"/>
      <c r="Z138" s="92"/>
      <c r="AA138" s="92"/>
      <c r="AB138" s="92"/>
      <c r="AC138" s="92"/>
      <c r="AD138" s="92"/>
      <c r="AE138" s="92"/>
    </row>
    <row r="139" spans="1:31" x14ac:dyDescent="0.15">
      <c r="A139" s="3"/>
      <c r="B139" s="259"/>
      <c r="C139" s="259" t="str">
        <f>CONCATENATE("Hvor meget, og hvilken slags energi bliver der sparet i ét stk. produkt i produktets brugsfase ",C119,"?")</f>
        <v>Hvor meget, og hvilken slags energi bliver der sparet i ét stk. produkt i produktets brugsfase over produktets levetid?</v>
      </c>
      <c r="D139" s="259"/>
      <c r="E139" s="259"/>
      <c r="F139" s="259"/>
      <c r="G139" s="259"/>
      <c r="H139" s="259"/>
      <c r="I139" s="253"/>
      <c r="J139" s="259"/>
      <c r="K139" s="259"/>
      <c r="L139" s="259"/>
      <c r="M139" s="259"/>
      <c r="N139" s="259"/>
      <c r="O139" s="259"/>
      <c r="P139" s="259"/>
      <c r="Q139" s="259"/>
      <c r="R139" s="259"/>
      <c r="S139" s="259"/>
      <c r="T139" s="3"/>
      <c r="U139" s="4">
        <f>U65</f>
        <v>0</v>
      </c>
      <c r="V139" s="92"/>
      <c r="W139" s="92"/>
      <c r="X139" s="92"/>
      <c r="Y139" s="92"/>
      <c r="Z139" s="92"/>
      <c r="AA139" s="92"/>
      <c r="AB139" s="92"/>
      <c r="AC139" s="92"/>
      <c r="AD139" s="92"/>
      <c r="AE139" s="92"/>
    </row>
    <row r="140" spans="1:31" x14ac:dyDescent="0.15">
      <c r="A140" s="3"/>
      <c r="B140" s="259"/>
      <c r="C140" s="259" t="s">
        <v>189</v>
      </c>
      <c r="D140" s="259"/>
      <c r="E140" s="259"/>
      <c r="F140" s="259"/>
      <c r="G140" s="259"/>
      <c r="H140" s="259"/>
      <c r="I140" s="259"/>
      <c r="J140" s="259"/>
      <c r="K140" s="259"/>
      <c r="L140" s="259"/>
      <c r="M140" s="259"/>
      <c r="N140" s="259"/>
      <c r="O140" s="259"/>
      <c r="P140" s="259"/>
      <c r="Q140" s="259"/>
      <c r="R140" s="259"/>
      <c r="S140" s="259"/>
      <c r="T140" s="3"/>
      <c r="U140" s="92"/>
      <c r="V140" s="92"/>
      <c r="W140" s="92"/>
      <c r="X140" s="92"/>
      <c r="Y140" s="92"/>
      <c r="Z140" s="92"/>
      <c r="AA140" s="92"/>
      <c r="AB140" s="92"/>
      <c r="AC140" s="92"/>
      <c r="AD140" s="92"/>
      <c r="AE140" s="92"/>
    </row>
    <row r="141" spans="1:31" x14ac:dyDescent="0.15">
      <c r="A141" s="3"/>
      <c r="B141" s="259"/>
      <c r="C141" s="259"/>
      <c r="D141" s="259"/>
      <c r="E141" s="259"/>
      <c r="F141" s="259"/>
      <c r="G141" s="259"/>
      <c r="H141" s="259"/>
      <c r="I141" s="259"/>
      <c r="J141" s="259"/>
      <c r="K141" s="259"/>
      <c r="L141" s="259"/>
      <c r="M141" s="259"/>
      <c r="N141" s="259"/>
      <c r="O141" s="259"/>
      <c r="P141" s="259"/>
      <c r="Q141" s="259"/>
      <c r="R141" s="259"/>
      <c r="S141" s="259"/>
      <c r="T141" s="3"/>
      <c r="U141" s="92"/>
      <c r="V141" s="92"/>
      <c r="W141" s="92"/>
      <c r="X141" s="92"/>
      <c r="Y141" s="92"/>
      <c r="Z141" s="92"/>
      <c r="AA141" s="92"/>
      <c r="AB141" s="92"/>
      <c r="AC141" s="92"/>
      <c r="AD141" s="92"/>
      <c r="AE141" s="92"/>
    </row>
    <row r="142" spans="1:31" x14ac:dyDescent="0.15">
      <c r="A142" s="3"/>
      <c r="B142" s="259"/>
      <c r="C142" s="536"/>
      <c r="D142" s="537"/>
      <c r="E142" s="537"/>
      <c r="F142" s="537"/>
      <c r="G142" s="537"/>
      <c r="H142" s="537"/>
      <c r="I142" s="537"/>
      <c r="J142" s="537"/>
      <c r="K142" s="537"/>
      <c r="L142" s="538"/>
      <c r="M142" s="538"/>
      <c r="N142" s="538"/>
      <c r="O142" s="538"/>
      <c r="P142" s="538"/>
      <c r="Q142" s="538"/>
      <c r="R142" s="539"/>
      <c r="S142" s="261"/>
      <c r="T142" s="3"/>
      <c r="U142" s="92"/>
      <c r="V142" s="92"/>
      <c r="W142" s="92"/>
      <c r="X142" s="92"/>
      <c r="Y142" s="92"/>
      <c r="Z142" s="92"/>
      <c r="AA142" s="92"/>
      <c r="AB142" s="92"/>
      <c r="AC142" s="92"/>
      <c r="AD142" s="92"/>
      <c r="AE142" s="92"/>
    </row>
    <row r="143" spans="1:31" ht="29.25" customHeight="1" x14ac:dyDescent="0.15">
      <c r="A143" s="3"/>
      <c r="B143" s="259"/>
      <c r="C143" s="541"/>
      <c r="D143" s="802" t="str">
        <f>CONCATENATE("Energi sparet ",$C$119)</f>
        <v>Energi sparet over produktets levetid</v>
      </c>
      <c r="E143" s="803"/>
      <c r="F143" s="804"/>
      <c r="G143" s="240">
        <f>IF(SUMPRODUCT(--ISNUMBER(SEARCH(Dropdowns!H33:H35,Effektmåling!D144)))+SUMPRODUCT(--ISNUMBER(SEARCH(Dropdowns!H33:H35,Effektmåling!D145)))+SUMPRODUCT(--ISNUMBER(SEARCH(Dropdowns!H33:H35,Effektmåling!D146)))+SUMPRODUCT(--ISNUMBER(SEARCH(Dropdowns!H33:H35,Effektmåling!D147)))+SUMPRODUCT(--ISNUMBER(SEARCH(Dropdowns!H33:H35,Effektmåling!D148))),"Tast % biobr, fx 5",0)</f>
        <v>0</v>
      </c>
      <c r="H143" s="206" t="s">
        <v>171</v>
      </c>
      <c r="I143" s="496" t="s">
        <v>599</v>
      </c>
      <c r="J143" s="823" t="s">
        <v>160</v>
      </c>
      <c r="K143" s="824"/>
      <c r="L143" s="773" t="s">
        <v>162</v>
      </c>
      <c r="M143" s="669"/>
      <c r="N143" s="834" t="s">
        <v>163</v>
      </c>
      <c r="O143" s="834"/>
      <c r="P143" s="689" t="s">
        <v>173</v>
      </c>
      <c r="Q143" s="689"/>
      <c r="R143" s="575"/>
      <c r="S143" s="261"/>
      <c r="T143" s="3"/>
      <c r="U143" s="92"/>
      <c r="V143" s="92"/>
      <c r="W143" s="92"/>
      <c r="X143" s="92"/>
      <c r="Y143" s="92"/>
      <c r="Z143" s="92"/>
      <c r="AA143" s="92"/>
      <c r="AB143" s="92"/>
      <c r="AC143" s="92"/>
      <c r="AD143" s="92"/>
      <c r="AE143" s="92"/>
    </row>
    <row r="144" spans="1:31" ht="11.25" customHeight="1" x14ac:dyDescent="0.15">
      <c r="A144" s="3"/>
      <c r="B144" s="259"/>
      <c r="C144" s="542"/>
      <c r="D144" s="672" t="s">
        <v>145</v>
      </c>
      <c r="E144" s="673"/>
      <c r="F144" s="674"/>
      <c r="G144" s="493"/>
      <c r="H144" s="491"/>
      <c r="I144" s="491"/>
      <c r="J144" s="811">
        <f>H144-I144</f>
        <v>0</v>
      </c>
      <c r="K144" s="812"/>
      <c r="L144" s="718" t="str">
        <f>(IF($D144="(Blank)","",(1-G144%)*VLOOKUP($D144,'DB energi'!$B$6:$M$37,9,FALSE)))</f>
        <v/>
      </c>
      <c r="M144" s="719"/>
      <c r="N144" s="692" t="str">
        <f>IF($D144="(Blank)","",VLOOKUP($D144,'DB energi'!$B$6:$M$37,11,FALSE))</f>
        <v/>
      </c>
      <c r="O144" s="693"/>
      <c r="P144" s="690">
        <f>IF($D144="(Blank)",0,VLOOKUP($D144,'DB energi'!$AE$6:$AI$37,5,FALSE)*$I144)</f>
        <v>0</v>
      </c>
      <c r="Q144" s="690"/>
      <c r="R144" s="575"/>
      <c r="S144" s="261"/>
      <c r="T144" s="3"/>
      <c r="U144" s="92"/>
      <c r="V144" s="92"/>
      <c r="W144" s="92"/>
      <c r="X144" s="92"/>
      <c r="Y144" s="92"/>
      <c r="Z144" s="92"/>
      <c r="AA144" s="92"/>
      <c r="AB144" s="92"/>
      <c r="AC144" s="92"/>
      <c r="AD144" s="92"/>
      <c r="AE144" s="92"/>
    </row>
    <row r="145" spans="1:31" x14ac:dyDescent="0.15">
      <c r="A145" s="3"/>
      <c r="B145" s="259"/>
      <c r="C145" s="542"/>
      <c r="D145" s="672" t="s">
        <v>145</v>
      </c>
      <c r="E145" s="673"/>
      <c r="F145" s="674"/>
      <c r="G145" s="493"/>
      <c r="H145" s="491"/>
      <c r="I145" s="491"/>
      <c r="J145" s="811">
        <f t="shared" ref="J145:J148" si="4">H145-I145</f>
        <v>0</v>
      </c>
      <c r="K145" s="812"/>
      <c r="L145" s="718" t="str">
        <f>(IF($D145="(Blank)","",(1-G145%)*VLOOKUP($D145,'DB energi'!$B$6:$M$37,9,FALSE)))</f>
        <v/>
      </c>
      <c r="M145" s="719"/>
      <c r="N145" s="692" t="str">
        <f>IF($D145="(Blank)","",VLOOKUP($D145,'DB energi'!$B$6:$M$37,11,FALSE))</f>
        <v/>
      </c>
      <c r="O145" s="693"/>
      <c r="P145" s="690"/>
      <c r="Q145" s="690">
        <f>IF($D145="(Blank)",0,VLOOKUP($D145,'DB energi'!$AE$6:$AI$37,5,FALSE)*$I145)</f>
        <v>0</v>
      </c>
      <c r="R145" s="575"/>
      <c r="S145" s="261"/>
      <c r="T145" s="3"/>
      <c r="U145" s="92"/>
      <c r="V145" s="92"/>
      <c r="W145" s="92"/>
      <c r="X145" s="92"/>
      <c r="Y145" s="92"/>
      <c r="Z145" s="92"/>
      <c r="AA145" s="92"/>
      <c r="AB145" s="92"/>
      <c r="AC145" s="92"/>
      <c r="AD145" s="92"/>
      <c r="AE145" s="92"/>
    </row>
    <row r="146" spans="1:31" x14ac:dyDescent="0.15">
      <c r="A146" s="3"/>
      <c r="B146" s="259"/>
      <c r="C146" s="542"/>
      <c r="D146" s="672" t="s">
        <v>145</v>
      </c>
      <c r="E146" s="673"/>
      <c r="F146" s="674"/>
      <c r="G146" s="493"/>
      <c r="H146" s="491"/>
      <c r="I146" s="491"/>
      <c r="J146" s="811">
        <f t="shared" si="4"/>
        <v>0</v>
      </c>
      <c r="K146" s="812"/>
      <c r="L146" s="718" t="str">
        <f>(IF($D146="(Blank)","",(1-G146%)*VLOOKUP($D146,'DB energi'!$B$6:$M$37,9,FALSE)))</f>
        <v/>
      </c>
      <c r="M146" s="719"/>
      <c r="N146" s="692" t="str">
        <f>IF($D146="(Blank)","",VLOOKUP($D146,'DB energi'!$B$6:$M$37,11,FALSE))</f>
        <v/>
      </c>
      <c r="O146" s="693"/>
      <c r="P146" s="690">
        <f>IF($D146="(Blank)",0,VLOOKUP($D146,'DB energi'!$AE$6:$AI$37,5,FALSE)*$I146)</f>
        <v>0</v>
      </c>
      <c r="Q146" s="690"/>
      <c r="R146" s="575"/>
      <c r="S146" s="261"/>
      <c r="T146" s="3"/>
      <c r="U146" s="92"/>
      <c r="V146" s="92"/>
      <c r="W146" s="92"/>
      <c r="X146" s="92"/>
      <c r="Y146" s="92"/>
      <c r="Z146" s="92"/>
      <c r="AA146" s="92"/>
      <c r="AB146" s="92"/>
      <c r="AC146" s="92"/>
      <c r="AD146" s="92"/>
      <c r="AE146" s="92"/>
    </row>
    <row r="147" spans="1:31" x14ac:dyDescent="0.15">
      <c r="A147" s="3"/>
      <c r="B147" s="259"/>
      <c r="C147" s="542"/>
      <c r="D147" s="672" t="s">
        <v>145</v>
      </c>
      <c r="E147" s="673"/>
      <c r="F147" s="674"/>
      <c r="G147" s="493"/>
      <c r="H147" s="491"/>
      <c r="I147" s="491"/>
      <c r="J147" s="811">
        <f t="shared" si="4"/>
        <v>0</v>
      </c>
      <c r="K147" s="812"/>
      <c r="L147" s="718" t="str">
        <f>(IF($D147="(Blank)","",(1-G147%)*VLOOKUP($D147,'DB energi'!$B$6:$M$37,9,FALSE)))</f>
        <v/>
      </c>
      <c r="M147" s="719"/>
      <c r="N147" s="692" t="str">
        <f>IF($D147="(Blank)","",VLOOKUP($D147,'DB energi'!$B$6:$M$37,11,FALSE))</f>
        <v/>
      </c>
      <c r="O147" s="693"/>
      <c r="P147" s="690">
        <f>IF($D147="(Blank)",0,VLOOKUP($D147,'DB energi'!$AE$6:$AI$37,5,FALSE)*$I147)</f>
        <v>0</v>
      </c>
      <c r="Q147" s="690"/>
      <c r="R147" s="575"/>
      <c r="S147" s="261"/>
      <c r="T147" s="3"/>
      <c r="U147" s="92"/>
      <c r="V147" s="92"/>
      <c r="W147" s="92"/>
      <c r="X147" s="92"/>
      <c r="Y147" s="92"/>
      <c r="Z147" s="92"/>
      <c r="AA147" s="92"/>
      <c r="AB147" s="92"/>
      <c r="AC147" s="92"/>
      <c r="AD147" s="92"/>
      <c r="AE147" s="92"/>
    </row>
    <row r="148" spans="1:31" x14ac:dyDescent="0.15">
      <c r="A148" s="3"/>
      <c r="B148" s="259"/>
      <c r="C148" s="542"/>
      <c r="D148" s="672" t="s">
        <v>145</v>
      </c>
      <c r="E148" s="673"/>
      <c r="F148" s="674"/>
      <c r="G148" s="493"/>
      <c r="H148" s="491"/>
      <c r="I148" s="491"/>
      <c r="J148" s="811">
        <f t="shared" si="4"/>
        <v>0</v>
      </c>
      <c r="K148" s="812"/>
      <c r="L148" s="718" t="str">
        <f>(IF($D148="(Blank)","",(1-G148%)*VLOOKUP($D148,'DB energi'!$B$6:$M$37,9,FALSE)))</f>
        <v/>
      </c>
      <c r="M148" s="719"/>
      <c r="N148" s="692" t="str">
        <f>IF($D148="(Blank)","",VLOOKUP($D148,'DB energi'!$B$6:$M$37,11,FALSE))</f>
        <v/>
      </c>
      <c r="O148" s="693"/>
      <c r="P148" s="691">
        <f>IF($D148="(Blank)",0,VLOOKUP($D148,'DB energi'!$AE$6:$AI$37,5,FALSE)*$I148)</f>
        <v>0</v>
      </c>
      <c r="Q148" s="691"/>
      <c r="R148" s="575"/>
      <c r="S148" s="261"/>
      <c r="T148" s="3"/>
      <c r="U148" s="92"/>
      <c r="V148" s="92"/>
      <c r="W148" s="92"/>
      <c r="X148" s="92"/>
      <c r="Y148" s="92"/>
      <c r="Z148" s="92"/>
      <c r="AA148" s="92"/>
      <c r="AB148" s="92"/>
      <c r="AC148" s="92"/>
      <c r="AD148" s="92"/>
      <c r="AE148" s="92"/>
    </row>
    <row r="149" spans="1:31" ht="11.25" customHeight="1" x14ac:dyDescent="0.15">
      <c r="A149" s="3"/>
      <c r="B149" s="259"/>
      <c r="C149" s="542"/>
      <c r="D149" s="706" t="s">
        <v>164</v>
      </c>
      <c r="E149" s="707"/>
      <c r="F149" s="708"/>
      <c r="G149" s="712"/>
      <c r="H149" s="713"/>
      <c r="I149" s="713"/>
      <c r="J149" s="713"/>
      <c r="K149" s="714"/>
      <c r="L149" s="720">
        <f>SUM(L144:M148)</f>
        <v>0</v>
      </c>
      <c r="M149" s="721"/>
      <c r="N149" s="686">
        <f>SUM(N144:O148)</f>
        <v>0</v>
      </c>
      <c r="O149" s="687"/>
      <c r="P149" s="696">
        <f>SUM(P144:Q148)</f>
        <v>0</v>
      </c>
      <c r="Q149" s="697"/>
      <c r="R149" s="575"/>
      <c r="S149" s="261"/>
      <c r="T149" s="13"/>
      <c r="U149" s="92"/>
      <c r="V149" s="92"/>
      <c r="W149" s="92"/>
      <c r="X149" s="92"/>
      <c r="Y149" s="92"/>
      <c r="Z149" s="92"/>
      <c r="AA149" s="92"/>
      <c r="AB149" s="92"/>
      <c r="AC149" s="92"/>
      <c r="AD149" s="92"/>
      <c r="AE149" s="92"/>
    </row>
    <row r="150" spans="1:31" ht="11.25" customHeight="1" x14ac:dyDescent="0.15">
      <c r="A150" s="3"/>
      <c r="B150" s="259"/>
      <c r="C150" s="542"/>
      <c r="D150" s="709"/>
      <c r="E150" s="710"/>
      <c r="F150" s="711"/>
      <c r="G150" s="715"/>
      <c r="H150" s="716"/>
      <c r="I150" s="716"/>
      <c r="J150" s="716"/>
      <c r="K150" s="717"/>
      <c r="L150" s="722" t="s">
        <v>190</v>
      </c>
      <c r="M150" s="648"/>
      <c r="N150" s="649" t="s">
        <v>187</v>
      </c>
      <c r="O150" s="651"/>
      <c r="P150" s="680" t="s">
        <v>21</v>
      </c>
      <c r="Q150" s="681"/>
      <c r="R150" s="575"/>
      <c r="S150" s="261"/>
      <c r="T150" s="3"/>
      <c r="U150" s="92"/>
      <c r="V150" s="92"/>
      <c r="W150" s="92"/>
      <c r="X150" s="92"/>
      <c r="Y150" s="92"/>
      <c r="Z150" s="92"/>
      <c r="AA150" s="92"/>
      <c r="AB150" s="92"/>
      <c r="AC150" s="92"/>
      <c r="AD150" s="92"/>
      <c r="AE150" s="92"/>
    </row>
    <row r="151" spans="1:31" ht="11.25" customHeight="1" x14ac:dyDescent="0.15">
      <c r="A151" s="3"/>
      <c r="B151" s="259"/>
      <c r="C151" s="700" t="str">
        <f ca="1">IF((SUMIF(D144:E148,"(blank)",J144:J148)=0),"","Der er indberettet en besparelse af en ikke-defineret energikilde.")</f>
        <v/>
      </c>
      <c r="D151" s="701"/>
      <c r="E151" s="701"/>
      <c r="F151" s="701"/>
      <c r="G151" s="701"/>
      <c r="H151" s="701"/>
      <c r="I151" s="701"/>
      <c r="J151" s="701"/>
      <c r="K151" s="701"/>
      <c r="L151" s="701"/>
      <c r="M151" s="701"/>
      <c r="N151" s="701"/>
      <c r="O151" s="701"/>
      <c r="P151" s="701"/>
      <c r="Q151" s="701"/>
      <c r="R151" s="702"/>
      <c r="S151" s="264"/>
      <c r="T151" s="3"/>
      <c r="U151" s="92"/>
      <c r="V151" s="92"/>
      <c r="W151" s="92"/>
      <c r="X151" s="92"/>
      <c r="Y151" s="92"/>
      <c r="Z151" s="92"/>
      <c r="AA151" s="92"/>
      <c r="AB151" s="92"/>
      <c r="AC151" s="92"/>
      <c r="AD151" s="92"/>
      <c r="AE151" s="92"/>
    </row>
    <row r="152" spans="1:31" x14ac:dyDescent="0.15">
      <c r="A152" s="3"/>
      <c r="B152" s="259"/>
      <c r="C152" s="703"/>
      <c r="D152" s="704"/>
      <c r="E152" s="704"/>
      <c r="F152" s="704"/>
      <c r="G152" s="704"/>
      <c r="H152" s="704"/>
      <c r="I152" s="704"/>
      <c r="J152" s="704"/>
      <c r="K152" s="704"/>
      <c r="L152" s="704"/>
      <c r="M152" s="704"/>
      <c r="N152" s="704"/>
      <c r="O152" s="704"/>
      <c r="P152" s="704"/>
      <c r="Q152" s="704"/>
      <c r="R152" s="705"/>
      <c r="S152" s="264"/>
      <c r="T152" s="3"/>
      <c r="U152" s="92"/>
      <c r="V152" s="92"/>
      <c r="W152" s="92"/>
      <c r="X152" s="92"/>
      <c r="Y152" s="92"/>
      <c r="Z152" s="92"/>
      <c r="AA152" s="92"/>
      <c r="AB152" s="92"/>
      <c r="AC152" s="92"/>
      <c r="AD152" s="92"/>
      <c r="AE152" s="92"/>
    </row>
    <row r="153" spans="1:31" x14ac:dyDescent="0.15">
      <c r="A153" s="3"/>
      <c r="B153" s="259"/>
      <c r="C153" s="253"/>
      <c r="D153" s="253"/>
      <c r="E153" s="253"/>
      <c r="F153" s="253"/>
      <c r="G153" s="253"/>
      <c r="H153" s="253"/>
      <c r="I153" s="253"/>
      <c r="J153" s="253"/>
      <c r="K153" s="253"/>
      <c r="L153" s="253"/>
      <c r="M153" s="253"/>
      <c r="N153" s="253"/>
      <c r="O153" s="253"/>
      <c r="P153" s="253"/>
      <c r="Q153" s="253"/>
      <c r="R153" s="253"/>
      <c r="S153" s="253"/>
      <c r="T153" s="3"/>
      <c r="U153" s="92"/>
      <c r="V153" s="92"/>
      <c r="W153" s="92"/>
      <c r="X153" s="92"/>
      <c r="Y153" s="92"/>
      <c r="Z153" s="92"/>
      <c r="AA153" s="92"/>
      <c r="AB153" s="92"/>
      <c r="AC153" s="92"/>
      <c r="AD153" s="92"/>
      <c r="AE153" s="92"/>
    </row>
    <row r="154" spans="1:31" ht="3.75" customHeight="1" x14ac:dyDescent="0.15">
      <c r="A154" s="3"/>
      <c r="B154" s="3"/>
      <c r="C154" s="93"/>
      <c r="D154" s="93"/>
      <c r="E154" s="93"/>
      <c r="F154" s="93"/>
      <c r="G154" s="93"/>
      <c r="H154" s="93"/>
      <c r="I154" s="93"/>
      <c r="J154" s="93"/>
      <c r="K154" s="93"/>
      <c r="L154" s="93"/>
      <c r="M154" s="93"/>
      <c r="N154" s="93"/>
      <c r="O154" s="93"/>
      <c r="P154" s="93"/>
      <c r="Q154" s="93"/>
      <c r="R154" s="93"/>
      <c r="S154" s="93"/>
      <c r="T154" s="3"/>
      <c r="U154" s="92"/>
      <c r="V154" s="92"/>
      <c r="W154" s="92"/>
      <c r="X154" s="92"/>
      <c r="Y154" s="92"/>
      <c r="Z154" s="92"/>
      <c r="AA154" s="92"/>
      <c r="AB154" s="92"/>
      <c r="AC154" s="92"/>
      <c r="AD154" s="92"/>
      <c r="AE154" s="92"/>
    </row>
    <row r="155" spans="1:31" s="182" customFormat="1" x14ac:dyDescent="0.15">
      <c r="A155" s="93"/>
      <c r="B155" s="253"/>
      <c r="C155" s="253"/>
      <c r="D155" s="274"/>
      <c r="E155" s="253"/>
      <c r="F155" s="253"/>
      <c r="G155" s="253"/>
      <c r="H155" s="253"/>
      <c r="I155" s="253"/>
      <c r="J155" s="253"/>
      <c r="K155" s="253"/>
      <c r="L155" s="253"/>
      <c r="M155" s="253"/>
      <c r="N155" s="253"/>
      <c r="O155" s="253"/>
      <c r="P155" s="253"/>
      <c r="Q155" s="253"/>
      <c r="R155" s="253"/>
      <c r="S155" s="253"/>
      <c r="T155" s="93"/>
      <c r="U155" s="2"/>
      <c r="V155" s="2"/>
      <c r="W155" s="2"/>
      <c r="X155" s="2"/>
      <c r="Y155" s="2"/>
      <c r="Z155" s="2"/>
      <c r="AA155" s="2"/>
      <c r="AB155" s="2"/>
      <c r="AC155" s="2"/>
      <c r="AD155" s="2"/>
      <c r="AE155" s="2"/>
    </row>
    <row r="156" spans="1:31" ht="14.25" x14ac:dyDescent="0.2">
      <c r="A156" s="3"/>
      <c r="B156" s="259"/>
      <c r="C156" s="276" t="s">
        <v>591</v>
      </c>
      <c r="D156" s="259"/>
      <c r="E156" s="259"/>
      <c r="F156" s="259"/>
      <c r="G156" s="259"/>
      <c r="H156" s="259"/>
      <c r="I156" s="259"/>
      <c r="J156" s="259"/>
      <c r="K156" s="259"/>
      <c r="L156" s="259"/>
      <c r="M156" s="259"/>
      <c r="N156" s="259"/>
      <c r="O156" s="259"/>
      <c r="P156" s="259"/>
      <c r="Q156" s="259"/>
      <c r="R156" s="259"/>
      <c r="S156" s="259"/>
      <c r="T156" s="3"/>
      <c r="U156" s="92"/>
      <c r="V156" s="92"/>
      <c r="W156" s="92"/>
      <c r="X156" s="92"/>
      <c r="Y156" s="92"/>
      <c r="Z156" s="92"/>
      <c r="AA156" s="92"/>
      <c r="AB156" s="92"/>
      <c r="AC156" s="92"/>
      <c r="AD156" s="92"/>
      <c r="AE156" s="92"/>
    </row>
    <row r="157" spans="1:31" ht="14.25" x14ac:dyDescent="0.2">
      <c r="A157" s="3"/>
      <c r="B157" s="259"/>
      <c r="C157" s="276"/>
      <c r="D157" s="259"/>
      <c r="E157" s="259"/>
      <c r="F157" s="259"/>
      <c r="G157" s="259"/>
      <c r="H157" s="259"/>
      <c r="I157" s="259"/>
      <c r="J157" s="259"/>
      <c r="K157" s="259"/>
      <c r="L157" s="259"/>
      <c r="M157" s="259"/>
      <c r="N157" s="259"/>
      <c r="O157" s="259"/>
      <c r="P157" s="259"/>
      <c r="Q157" s="259"/>
      <c r="R157" s="259"/>
      <c r="S157" s="259"/>
      <c r="T157" s="3"/>
      <c r="U157" s="92"/>
      <c r="V157" s="92"/>
      <c r="W157" s="92"/>
      <c r="X157" s="92"/>
      <c r="Y157" s="92"/>
      <c r="Z157" s="92"/>
      <c r="AA157" s="92"/>
      <c r="AB157" s="92"/>
      <c r="AC157" s="92"/>
      <c r="AD157" s="92"/>
      <c r="AE157" s="92"/>
    </row>
    <row r="158" spans="1:31" x14ac:dyDescent="0.15">
      <c r="A158" s="3"/>
      <c r="B158" s="259"/>
      <c r="C158" s="272" t="s">
        <v>592</v>
      </c>
      <c r="D158" s="259"/>
      <c r="E158" s="259"/>
      <c r="F158" s="259"/>
      <c r="G158" s="259"/>
      <c r="H158" s="259"/>
      <c r="I158" s="259"/>
      <c r="J158" s="259"/>
      <c r="K158" s="259"/>
      <c r="L158" s="259"/>
      <c r="M158" s="259"/>
      <c r="N158" s="259"/>
      <c r="O158" s="259"/>
      <c r="P158" s="259"/>
      <c r="Q158" s="259"/>
      <c r="R158" s="259"/>
      <c r="S158" s="259"/>
      <c r="T158" s="3"/>
      <c r="U158" s="92"/>
      <c r="V158" s="92"/>
      <c r="W158" s="92"/>
      <c r="X158" s="92"/>
      <c r="Y158" s="92"/>
      <c r="Z158" s="92"/>
      <c r="AA158" s="92"/>
      <c r="AB158" s="92"/>
      <c r="AC158" s="92"/>
      <c r="AD158" s="92"/>
      <c r="AE158" s="92"/>
    </row>
    <row r="159" spans="1:31" x14ac:dyDescent="0.15">
      <c r="A159" s="3"/>
      <c r="B159" s="259"/>
      <c r="C159" s="259" t="s">
        <v>602</v>
      </c>
      <c r="D159" s="259"/>
      <c r="E159" s="259"/>
      <c r="F159" s="259"/>
      <c r="G159" s="259"/>
      <c r="H159" s="259"/>
      <c r="I159" s="259"/>
      <c r="J159" s="259"/>
      <c r="K159" s="259"/>
      <c r="L159" s="259"/>
      <c r="M159" s="259"/>
      <c r="N159" s="259"/>
      <c r="O159" s="259"/>
      <c r="P159" s="259"/>
      <c r="Q159" s="259"/>
      <c r="R159" s="259"/>
      <c r="S159" s="259"/>
      <c r="T159" s="3"/>
      <c r="U159" s="92"/>
      <c r="V159" s="92"/>
      <c r="W159" s="92"/>
      <c r="X159" s="92"/>
      <c r="Y159" s="92"/>
      <c r="Z159" s="92"/>
      <c r="AA159" s="92"/>
      <c r="AB159" s="92"/>
      <c r="AC159" s="92"/>
      <c r="AD159" s="92"/>
      <c r="AE159" s="92"/>
    </row>
    <row r="160" spans="1:31" x14ac:dyDescent="0.15">
      <c r="A160" s="3"/>
      <c r="B160" s="259"/>
      <c r="C160" s="259"/>
      <c r="D160" s="259"/>
      <c r="E160" s="259"/>
      <c r="F160" s="259"/>
      <c r="G160" s="259"/>
      <c r="H160" s="259"/>
      <c r="I160" s="259"/>
      <c r="J160" s="259"/>
      <c r="K160" s="259"/>
      <c r="L160" s="259"/>
      <c r="M160" s="259"/>
      <c r="N160" s="259"/>
      <c r="O160" s="259"/>
      <c r="P160" s="259"/>
      <c r="Q160" s="259"/>
      <c r="R160" s="259"/>
      <c r="S160" s="259"/>
      <c r="T160" s="3"/>
      <c r="U160" s="92"/>
      <c r="V160" s="92"/>
      <c r="W160" s="92"/>
      <c r="X160" s="92"/>
      <c r="Y160" s="92"/>
      <c r="Z160" s="92"/>
      <c r="AA160" s="92"/>
      <c r="AB160" s="92"/>
      <c r="AC160" s="92"/>
      <c r="AD160" s="92"/>
      <c r="AE160" s="92"/>
    </row>
    <row r="161" spans="1:31" x14ac:dyDescent="0.15">
      <c r="A161" s="3"/>
      <c r="B161" s="259"/>
      <c r="C161" s="543"/>
      <c r="D161" s="544"/>
      <c r="E161" s="544"/>
      <c r="F161" s="544"/>
      <c r="G161" s="544"/>
      <c r="H161" s="544"/>
      <c r="I161" s="544"/>
      <c r="J161" s="547"/>
      <c r="K161" s="544"/>
      <c r="L161" s="548"/>
      <c r="M161" s="538"/>
      <c r="N161" s="538"/>
      <c r="O161" s="538"/>
      <c r="P161" s="539"/>
      <c r="Q161" s="261"/>
      <c r="R161" s="261"/>
      <c r="S161" s="261"/>
      <c r="T161" s="3"/>
      <c r="U161" s="92"/>
      <c r="V161" s="92"/>
      <c r="W161" s="92"/>
      <c r="X161" s="92"/>
      <c r="Y161" s="92"/>
      <c r="Z161" s="92"/>
      <c r="AA161" s="92"/>
      <c r="AB161" s="92"/>
      <c r="AC161" s="92"/>
      <c r="AD161" s="92"/>
      <c r="AE161" s="92"/>
    </row>
    <row r="162" spans="1:31" ht="22.5" customHeight="1" x14ac:dyDescent="0.15">
      <c r="A162" s="3"/>
      <c r="B162" s="259"/>
      <c r="C162" s="542"/>
      <c r="D162" s="675" t="s">
        <v>191</v>
      </c>
      <c r="E162" s="676"/>
      <c r="F162" s="677"/>
      <c r="G162" s="322" t="s">
        <v>25</v>
      </c>
      <c r="H162" s="698" t="s">
        <v>590</v>
      </c>
      <c r="I162" s="699"/>
      <c r="J162" s="783" t="s">
        <v>193</v>
      </c>
      <c r="K162" s="783"/>
      <c r="L162" s="668" t="s">
        <v>162</v>
      </c>
      <c r="M162" s="669"/>
      <c r="N162" s="694" t="s">
        <v>163</v>
      </c>
      <c r="O162" s="695"/>
      <c r="P162" s="549"/>
      <c r="Q162" s="264"/>
      <c r="R162" s="264"/>
      <c r="S162" s="264"/>
      <c r="T162" s="3"/>
      <c r="U162" s="92"/>
      <c r="V162" s="92"/>
      <c r="W162" s="92"/>
      <c r="X162" s="92"/>
      <c r="Y162" s="92"/>
      <c r="Z162" s="92"/>
      <c r="AA162" s="92"/>
      <c r="AB162" s="92"/>
      <c r="AC162" s="92"/>
      <c r="AD162" s="92"/>
      <c r="AE162" s="92"/>
    </row>
    <row r="163" spans="1:31" ht="11.25" customHeight="1" x14ac:dyDescent="0.15">
      <c r="A163" s="3"/>
      <c r="B163" s="259"/>
      <c r="C163" s="542"/>
      <c r="D163" s="672" t="s">
        <v>145</v>
      </c>
      <c r="E163" s="673"/>
      <c r="F163" s="674"/>
      <c r="G163" s="491"/>
      <c r="H163" s="665" t="s">
        <v>145</v>
      </c>
      <c r="I163" s="666"/>
      <c r="J163" s="784">
        <f>G163</f>
        <v>0</v>
      </c>
      <c r="K163" s="784"/>
      <c r="L163" s="743" t="str">
        <f>IF($D163="(Blank)","",VLOOKUP($D163,'DB materialer'!$AM$137:$AQ$141,5,FALSE))</f>
        <v/>
      </c>
      <c r="M163" s="744"/>
      <c r="N163" s="643" t="str">
        <f>IF($D163="(Blank)","",VLOOKUP($D163,'DB materialer'!$BH$137:$BL$141,5,FALSE))</f>
        <v/>
      </c>
      <c r="O163" s="644"/>
      <c r="P163" s="550"/>
      <c r="Q163" s="300"/>
      <c r="R163" s="300"/>
      <c r="S163" s="300"/>
      <c r="T163" s="3"/>
      <c r="U163" s="92"/>
      <c r="V163" s="92"/>
      <c r="W163" s="92"/>
      <c r="X163" s="92"/>
      <c r="Y163" s="92"/>
      <c r="Z163" s="92"/>
      <c r="AA163" s="92"/>
      <c r="AB163" s="92"/>
      <c r="AC163" s="92"/>
      <c r="AD163" s="92"/>
      <c r="AE163" s="92"/>
    </row>
    <row r="164" spans="1:31" ht="11.25" customHeight="1" x14ac:dyDescent="0.15">
      <c r="A164" s="3"/>
      <c r="B164" s="259"/>
      <c r="C164" s="542"/>
      <c r="D164" s="672" t="s">
        <v>145</v>
      </c>
      <c r="E164" s="673"/>
      <c r="F164" s="674"/>
      <c r="G164" s="491"/>
      <c r="H164" s="665" t="s">
        <v>145</v>
      </c>
      <c r="I164" s="666"/>
      <c r="J164" s="784">
        <f t="shared" ref="J164:J167" si="5">G164</f>
        <v>0</v>
      </c>
      <c r="K164" s="784"/>
      <c r="L164" s="743" t="str">
        <f>IF($D164="(Blank)","",VLOOKUP($D164,'DB materialer'!$AM$137:$AQ$141,5,FALSE))</f>
        <v/>
      </c>
      <c r="M164" s="744"/>
      <c r="N164" s="643" t="str">
        <f>IF($D164="(Blank)","",VLOOKUP($D164,'DB materialer'!$BH$137:$BL$141,5,FALSE))</f>
        <v/>
      </c>
      <c r="O164" s="644"/>
      <c r="P164" s="550"/>
      <c r="Q164" s="300"/>
      <c r="R164" s="300"/>
      <c r="S164" s="300"/>
      <c r="T164" s="3"/>
      <c r="U164" s="92"/>
      <c r="V164" s="92"/>
      <c r="W164" s="92"/>
      <c r="X164" s="92"/>
      <c r="Y164" s="92"/>
      <c r="Z164" s="92"/>
      <c r="AA164" s="92"/>
      <c r="AB164" s="92"/>
      <c r="AC164" s="92"/>
      <c r="AD164" s="92"/>
      <c r="AE164" s="92"/>
    </row>
    <row r="165" spans="1:31" x14ac:dyDescent="0.15">
      <c r="A165" s="3"/>
      <c r="B165" s="259"/>
      <c r="C165" s="542"/>
      <c r="D165" s="672" t="s">
        <v>145</v>
      </c>
      <c r="E165" s="673"/>
      <c r="F165" s="674"/>
      <c r="G165" s="491"/>
      <c r="H165" s="665" t="s">
        <v>145</v>
      </c>
      <c r="I165" s="666"/>
      <c r="J165" s="784">
        <f t="shared" si="5"/>
        <v>0</v>
      </c>
      <c r="K165" s="784"/>
      <c r="L165" s="743" t="str">
        <f>IF($D165="(Blank)","",VLOOKUP($D165,'DB materialer'!$AM$137:$AQ$141,5,FALSE))</f>
        <v/>
      </c>
      <c r="M165" s="744"/>
      <c r="N165" s="643" t="str">
        <f>IF($D165="(Blank)","",VLOOKUP($D165,'DB materialer'!$BH$137:$BL$141,5,FALSE))</f>
        <v/>
      </c>
      <c r="O165" s="644"/>
      <c r="P165" s="550"/>
      <c r="Q165" s="300"/>
      <c r="R165" s="300"/>
      <c r="S165" s="300"/>
      <c r="T165" s="3"/>
      <c r="U165" s="92"/>
      <c r="V165" s="92"/>
      <c r="W165" s="92"/>
      <c r="X165" s="92"/>
      <c r="Y165" s="92"/>
      <c r="Z165" s="92"/>
      <c r="AA165" s="92"/>
      <c r="AB165" s="92"/>
      <c r="AC165" s="92"/>
      <c r="AD165" s="92"/>
      <c r="AE165" s="92"/>
    </row>
    <row r="166" spans="1:31" x14ac:dyDescent="0.15">
      <c r="A166" s="3"/>
      <c r="B166" s="259"/>
      <c r="C166" s="542"/>
      <c r="D166" s="672" t="s">
        <v>145</v>
      </c>
      <c r="E166" s="673"/>
      <c r="F166" s="674"/>
      <c r="G166" s="491"/>
      <c r="H166" s="665" t="s">
        <v>145</v>
      </c>
      <c r="I166" s="666"/>
      <c r="J166" s="784">
        <f t="shared" si="5"/>
        <v>0</v>
      </c>
      <c r="K166" s="784"/>
      <c r="L166" s="743" t="str">
        <f>IF($D166="(Blank)","",VLOOKUP($D166,'DB materialer'!$AM$137:$AQ$141,5,FALSE))</f>
        <v/>
      </c>
      <c r="M166" s="744"/>
      <c r="N166" s="643" t="str">
        <f>IF($D166="(Blank)","",VLOOKUP($D166,'DB materialer'!$BH$137:$BL$141,5,FALSE))</f>
        <v/>
      </c>
      <c r="O166" s="644"/>
      <c r="P166" s="550"/>
      <c r="Q166" s="300"/>
      <c r="R166" s="300"/>
      <c r="S166" s="300"/>
      <c r="T166" s="3"/>
      <c r="U166" s="92"/>
      <c r="V166" s="92"/>
      <c r="W166" s="92"/>
      <c r="X166" s="92"/>
      <c r="Y166" s="92"/>
      <c r="Z166" s="92"/>
      <c r="AA166" s="92"/>
      <c r="AB166" s="92"/>
      <c r="AC166" s="92"/>
      <c r="AD166" s="92"/>
      <c r="AE166" s="92"/>
    </row>
    <row r="167" spans="1:31" x14ac:dyDescent="0.15">
      <c r="A167" s="3"/>
      <c r="B167" s="259"/>
      <c r="C167" s="542"/>
      <c r="D167" s="672" t="s">
        <v>145</v>
      </c>
      <c r="E167" s="673"/>
      <c r="F167" s="674"/>
      <c r="G167" s="491"/>
      <c r="H167" s="665" t="s">
        <v>145</v>
      </c>
      <c r="I167" s="666"/>
      <c r="J167" s="784">
        <f t="shared" si="5"/>
        <v>0</v>
      </c>
      <c r="K167" s="784"/>
      <c r="L167" s="743" t="str">
        <f>IF($D167="(Blank)","",VLOOKUP($D167,'DB materialer'!$AM$137:$AQ$141,5,FALSE))</f>
        <v/>
      </c>
      <c r="M167" s="744"/>
      <c r="N167" s="643" t="str">
        <f>IF($D167="(Blank)","",VLOOKUP($D167,'DB materialer'!$BH$137:$BL$141,5,FALSE))</f>
        <v/>
      </c>
      <c r="O167" s="644"/>
      <c r="P167" s="550"/>
      <c r="Q167" s="300"/>
      <c r="R167" s="300"/>
      <c r="S167" s="300"/>
      <c r="T167" s="3"/>
      <c r="U167" s="92"/>
      <c r="V167" s="92"/>
      <c r="W167" s="92"/>
      <c r="X167" s="92"/>
      <c r="Y167" s="92"/>
      <c r="Z167" s="92"/>
      <c r="AA167" s="92"/>
      <c r="AB167" s="92"/>
      <c r="AC167" s="92"/>
      <c r="AD167" s="92"/>
      <c r="AE167" s="92"/>
    </row>
    <row r="168" spans="1:31" ht="11.25" customHeight="1" x14ac:dyDescent="0.15">
      <c r="A168" s="3"/>
      <c r="B168" s="259"/>
      <c r="C168" s="542"/>
      <c r="D168" s="706" t="s">
        <v>164</v>
      </c>
      <c r="E168" s="707"/>
      <c r="F168" s="708"/>
      <c r="G168" s="509"/>
      <c r="H168" s="510"/>
      <c r="I168" s="510"/>
      <c r="J168" s="788">
        <f>SUM(J163:K167)</f>
        <v>0</v>
      </c>
      <c r="K168" s="789"/>
      <c r="L168" s="670">
        <f ca="1">'DB materialer'!AQ142</f>
        <v>0</v>
      </c>
      <c r="M168" s="671"/>
      <c r="N168" s="641">
        <f ca="1">'DB materialer'!BL142</f>
        <v>0</v>
      </c>
      <c r="O168" s="642"/>
      <c r="P168" s="551"/>
      <c r="Q168" s="292"/>
      <c r="R168" s="292"/>
      <c r="S168" s="292"/>
      <c r="T168" s="3"/>
      <c r="U168" s="92"/>
      <c r="V168" s="92"/>
      <c r="W168" s="92"/>
      <c r="X168" s="92"/>
      <c r="Y168" s="92"/>
      <c r="Z168" s="92"/>
      <c r="AA168" s="92"/>
      <c r="AB168" s="92"/>
      <c r="AC168" s="92"/>
      <c r="AD168" s="92"/>
      <c r="AE168" s="92"/>
    </row>
    <row r="169" spans="1:31" ht="11.25" customHeight="1" x14ac:dyDescent="0.15">
      <c r="A169" s="3"/>
      <c r="B169" s="259"/>
      <c r="C169" s="542"/>
      <c r="D169" s="793"/>
      <c r="E169" s="794"/>
      <c r="F169" s="795"/>
      <c r="G169" s="511"/>
      <c r="H169" s="512"/>
      <c r="I169" s="512"/>
      <c r="J169" s="751" t="s">
        <v>178</v>
      </c>
      <c r="K169" s="752"/>
      <c r="L169" s="790" t="s">
        <v>190</v>
      </c>
      <c r="M169" s="764"/>
      <c r="N169" s="791" t="s">
        <v>187</v>
      </c>
      <c r="O169" s="792"/>
      <c r="P169" s="551"/>
      <c r="Q169" s="292"/>
      <c r="R169" s="292"/>
      <c r="S169" s="292"/>
      <c r="T169" s="3"/>
      <c r="U169" s="92"/>
      <c r="V169" s="92"/>
      <c r="W169" s="92"/>
      <c r="X169" s="92"/>
      <c r="Y169" s="92"/>
      <c r="Z169" s="92"/>
      <c r="AA169" s="92"/>
      <c r="AB169" s="92"/>
      <c r="AC169" s="92"/>
      <c r="AD169" s="92"/>
      <c r="AE169" s="92"/>
    </row>
    <row r="170" spans="1:31" x14ac:dyDescent="0.15">
      <c r="A170" s="3"/>
      <c r="B170" s="259"/>
      <c r="C170" s="736" t="str">
        <f ca="1">IF((SUMIF(D163:E167,"(blank)",J163:J167)=0),"","Der er indberettet en besparelse af en ikke-defineret materiale.")</f>
        <v/>
      </c>
      <c r="D170" s="737"/>
      <c r="E170" s="737"/>
      <c r="F170" s="737"/>
      <c r="G170" s="737"/>
      <c r="H170" s="737"/>
      <c r="I170" s="737"/>
      <c r="J170" s="738"/>
      <c r="K170" s="738"/>
      <c r="L170" s="737"/>
      <c r="M170" s="737"/>
      <c r="N170" s="737"/>
      <c r="O170" s="737"/>
      <c r="P170" s="739"/>
      <c r="Q170" s="260"/>
      <c r="R170" s="260"/>
      <c r="S170" s="260"/>
      <c r="T170" s="3"/>
      <c r="U170" s="92"/>
      <c r="V170" s="92"/>
      <c r="W170" s="92"/>
      <c r="X170" s="92"/>
      <c r="Y170" s="92"/>
      <c r="Z170" s="92"/>
      <c r="AA170" s="92"/>
      <c r="AB170" s="92"/>
      <c r="AC170" s="92"/>
      <c r="AD170" s="92"/>
      <c r="AE170" s="92"/>
    </row>
    <row r="171" spans="1:31" ht="11.25" customHeight="1" x14ac:dyDescent="0.15">
      <c r="A171" s="3"/>
      <c r="B171" s="259"/>
      <c r="C171" s="740"/>
      <c r="D171" s="741"/>
      <c r="E171" s="741"/>
      <c r="F171" s="741"/>
      <c r="G171" s="741"/>
      <c r="H171" s="741"/>
      <c r="I171" s="741"/>
      <c r="J171" s="741"/>
      <c r="K171" s="741"/>
      <c r="L171" s="741"/>
      <c r="M171" s="741"/>
      <c r="N171" s="741"/>
      <c r="O171" s="741"/>
      <c r="P171" s="742"/>
      <c r="Q171" s="260"/>
      <c r="R171" s="260"/>
      <c r="S171" s="260"/>
      <c r="T171" s="3"/>
      <c r="U171" s="92"/>
      <c r="V171" s="92"/>
      <c r="W171" s="92"/>
      <c r="X171" s="92"/>
      <c r="Y171" s="92"/>
      <c r="Z171" s="92"/>
      <c r="AA171" s="92"/>
      <c r="AB171" s="92"/>
      <c r="AC171" s="92"/>
      <c r="AD171" s="92"/>
      <c r="AE171" s="92"/>
    </row>
    <row r="172" spans="1:31" ht="11.25" customHeight="1" x14ac:dyDescent="0.15">
      <c r="A172" s="3"/>
      <c r="B172" s="259"/>
      <c r="C172" s="260"/>
      <c r="D172" s="260"/>
      <c r="E172" s="260"/>
      <c r="F172" s="260"/>
      <c r="G172" s="260"/>
      <c r="H172" s="260"/>
      <c r="I172" s="260"/>
      <c r="J172" s="260"/>
      <c r="K172" s="260"/>
      <c r="L172" s="260"/>
      <c r="M172" s="255"/>
      <c r="N172" s="253"/>
      <c r="O172" s="261"/>
      <c r="P172" s="261"/>
      <c r="Q172" s="261"/>
      <c r="R172" s="261"/>
      <c r="S172" s="261"/>
      <c r="T172" s="3"/>
      <c r="U172" s="92"/>
      <c r="V172" s="92"/>
      <c r="W172" s="92"/>
      <c r="X172" s="92"/>
      <c r="Y172" s="92"/>
      <c r="Z172" s="92"/>
      <c r="AA172" s="92"/>
      <c r="AB172" s="92"/>
      <c r="AC172" s="92"/>
      <c r="AD172" s="92"/>
      <c r="AE172" s="92"/>
    </row>
    <row r="173" spans="1:31" x14ac:dyDescent="0.15">
      <c r="A173" s="3"/>
      <c r="B173" s="253"/>
      <c r="C173" s="301" t="s">
        <v>593</v>
      </c>
      <c r="D173" s="301"/>
      <c r="E173" s="301"/>
      <c r="F173" s="301"/>
      <c r="G173" s="301"/>
      <c r="H173" s="301"/>
      <c r="I173" s="301"/>
      <c r="J173" s="301"/>
      <c r="K173" s="261"/>
      <c r="L173" s="261"/>
      <c r="M173" s="261"/>
      <c r="N173" s="261"/>
      <c r="O173" s="261"/>
      <c r="P173" s="261"/>
      <c r="Q173" s="261"/>
      <c r="R173" s="261"/>
      <c r="S173" s="261"/>
      <c r="T173" s="3"/>
      <c r="U173" s="92"/>
      <c r="V173" s="92"/>
      <c r="W173" s="92"/>
      <c r="X173" s="92"/>
      <c r="Y173" s="92"/>
      <c r="Z173" s="92"/>
      <c r="AA173" s="92"/>
      <c r="AB173" s="92"/>
      <c r="AC173" s="92"/>
      <c r="AD173" s="92"/>
      <c r="AE173" s="92"/>
    </row>
    <row r="174" spans="1:31" ht="11.25" customHeight="1" x14ac:dyDescent="0.15">
      <c r="A174" s="3"/>
      <c r="B174" s="259"/>
      <c r="C174" s="727" t="s">
        <v>594</v>
      </c>
      <c r="D174" s="727"/>
      <c r="E174" s="727"/>
      <c r="F174" s="727"/>
      <c r="G174" s="727"/>
      <c r="H174" s="727"/>
      <c r="I174" s="727"/>
      <c r="J174" s="727"/>
      <c r="K174" s="727"/>
      <c r="L174" s="727"/>
      <c r="M174" s="727"/>
      <c r="N174" s="727"/>
      <c r="O174" s="727"/>
      <c r="P174" s="727"/>
      <c r="Q174" s="727"/>
      <c r="R174" s="727"/>
      <c r="S174" s="727"/>
      <c r="T174" s="3"/>
      <c r="U174" s="92"/>
      <c r="V174" s="92"/>
      <c r="W174" s="92"/>
      <c r="X174" s="92"/>
      <c r="Y174" s="92"/>
      <c r="Z174" s="92"/>
      <c r="AA174" s="92"/>
      <c r="AB174" s="92"/>
      <c r="AC174" s="92"/>
      <c r="AD174" s="92"/>
      <c r="AE174" s="92"/>
    </row>
    <row r="175" spans="1:31" x14ac:dyDescent="0.15">
      <c r="A175" s="3"/>
      <c r="B175" s="259"/>
      <c r="C175" s="253"/>
      <c r="D175" s="261"/>
      <c r="E175" s="261"/>
      <c r="F175" s="261"/>
      <c r="G175" s="261"/>
      <c r="H175" s="261"/>
      <c r="I175" s="253"/>
      <c r="J175" s="253"/>
      <c r="K175" s="261"/>
      <c r="L175" s="261"/>
      <c r="M175" s="261"/>
      <c r="N175" s="261"/>
      <c r="O175" s="261"/>
      <c r="P175" s="261"/>
      <c r="Q175" s="261"/>
      <c r="R175" s="261"/>
      <c r="S175" s="261"/>
      <c r="T175" s="3"/>
      <c r="U175" s="92"/>
      <c r="V175" s="92"/>
      <c r="W175" s="92"/>
      <c r="X175" s="92"/>
      <c r="Y175" s="92"/>
      <c r="Z175" s="92"/>
      <c r="AA175" s="92"/>
      <c r="AB175" s="92"/>
      <c r="AC175" s="92"/>
      <c r="AD175" s="92"/>
      <c r="AE175" s="92"/>
    </row>
    <row r="176" spans="1:31" x14ac:dyDescent="0.15">
      <c r="A176" s="3"/>
      <c r="B176" s="259"/>
      <c r="C176" s="552"/>
      <c r="D176" s="553"/>
      <c r="E176" s="553"/>
      <c r="F176" s="553"/>
      <c r="G176" s="553"/>
      <c r="H176" s="553"/>
      <c r="I176" s="553"/>
      <c r="J176" s="554"/>
      <c r="K176" s="554"/>
      <c r="L176" s="538"/>
      <c r="M176" s="538"/>
      <c r="N176" s="538"/>
      <c r="O176" s="538"/>
      <c r="P176" s="539"/>
      <c r="Q176" s="261"/>
      <c r="R176" s="261"/>
      <c r="S176" s="261"/>
      <c r="T176" s="3"/>
      <c r="U176" s="92"/>
      <c r="V176" s="92"/>
      <c r="W176" s="92"/>
      <c r="X176" s="92"/>
      <c r="Y176" s="92"/>
      <c r="Z176" s="92"/>
      <c r="AA176" s="92"/>
      <c r="AB176" s="92"/>
      <c r="AC176" s="92"/>
      <c r="AD176" s="92"/>
      <c r="AE176" s="92"/>
    </row>
    <row r="177" spans="1:31" ht="22.5" customHeight="1" x14ac:dyDescent="0.15">
      <c r="A177" s="3"/>
      <c r="B177" s="259"/>
      <c r="C177" s="542"/>
      <c r="D177" s="675" t="s">
        <v>191</v>
      </c>
      <c r="E177" s="676"/>
      <c r="F177" s="677"/>
      <c r="G177" s="322" t="s">
        <v>25</v>
      </c>
      <c r="H177" s="678" t="s">
        <v>590</v>
      </c>
      <c r="I177" s="679"/>
      <c r="J177" s="783" t="s">
        <v>193</v>
      </c>
      <c r="K177" s="783"/>
      <c r="L177" s="668" t="s">
        <v>162</v>
      </c>
      <c r="M177" s="669"/>
      <c r="N177" s="694" t="s">
        <v>163</v>
      </c>
      <c r="O177" s="695"/>
      <c r="P177" s="540"/>
      <c r="Q177" s="261"/>
      <c r="R177" s="261"/>
      <c r="S177" s="261"/>
      <c r="T177" s="3"/>
      <c r="U177" s="92"/>
      <c r="V177" s="92"/>
      <c r="W177" s="92"/>
      <c r="X177" s="92"/>
      <c r="Y177" s="92"/>
      <c r="Z177" s="92"/>
      <c r="AA177" s="92"/>
      <c r="AB177" s="92"/>
      <c r="AC177" s="92"/>
      <c r="AD177" s="92"/>
      <c r="AE177" s="92"/>
    </row>
    <row r="178" spans="1:31" ht="11.25" customHeight="1" x14ac:dyDescent="0.15">
      <c r="A178" s="3"/>
      <c r="B178" s="259"/>
      <c r="C178" s="542"/>
      <c r="D178" s="672" t="s">
        <v>145</v>
      </c>
      <c r="E178" s="673"/>
      <c r="F178" s="674"/>
      <c r="G178" s="243"/>
      <c r="H178" s="665" t="s">
        <v>145</v>
      </c>
      <c r="I178" s="666"/>
      <c r="J178" s="667">
        <f>G178</f>
        <v>0</v>
      </c>
      <c r="K178" s="667"/>
      <c r="L178" s="743" t="str">
        <f>IF($D178="(Blank)","",VLOOKUP($D178,'DB materialer'!$AF$137:$AJ$141,5,FALSE))</f>
        <v/>
      </c>
      <c r="M178" s="744"/>
      <c r="N178" s="643" t="str">
        <f>IF($D178="(Blank)","",VLOOKUP($D178,'DB materialer'!$BA$137:$BE$141,5,FALSE))</f>
        <v/>
      </c>
      <c r="O178" s="644"/>
      <c r="P178" s="540"/>
      <c r="Q178" s="261"/>
      <c r="R178" s="261"/>
      <c r="S178" s="261"/>
      <c r="T178" s="3"/>
      <c r="U178" s="92"/>
      <c r="V178" s="92"/>
      <c r="W178" s="92"/>
      <c r="X178" s="92"/>
      <c r="Y178" s="92"/>
      <c r="Z178" s="92"/>
      <c r="AA178" s="92"/>
      <c r="AB178" s="92"/>
      <c r="AC178" s="92"/>
      <c r="AD178" s="92"/>
      <c r="AE178" s="92"/>
    </row>
    <row r="179" spans="1:31" ht="11.25" customHeight="1" x14ac:dyDescent="0.15">
      <c r="A179" s="3"/>
      <c r="B179" s="259"/>
      <c r="C179" s="542"/>
      <c r="D179" s="672" t="s">
        <v>145</v>
      </c>
      <c r="E179" s="673"/>
      <c r="F179" s="674"/>
      <c r="G179" s="491"/>
      <c r="H179" s="665" t="s">
        <v>145</v>
      </c>
      <c r="I179" s="666"/>
      <c r="J179" s="667">
        <f t="shared" ref="J179:J182" si="6">G179</f>
        <v>0</v>
      </c>
      <c r="K179" s="667"/>
      <c r="L179" s="743" t="str">
        <f>IF($D179="(Blank)","",VLOOKUP($D179,'DB materialer'!$AF$137:$AJ$141,5,FALSE))</f>
        <v/>
      </c>
      <c r="M179" s="744"/>
      <c r="N179" s="643" t="str">
        <f>IF($D179="(Blank)","",VLOOKUP($D179,'DB materialer'!$BA$137:$BE$141,5,FALSE))</f>
        <v/>
      </c>
      <c r="O179" s="644"/>
      <c r="P179" s="540"/>
      <c r="Q179" s="261"/>
      <c r="R179" s="261"/>
      <c r="S179" s="261"/>
      <c r="T179" s="3"/>
      <c r="U179" s="92"/>
      <c r="V179" s="92"/>
      <c r="W179" s="92"/>
      <c r="X179" s="92"/>
      <c r="Y179" s="92"/>
      <c r="Z179" s="92"/>
      <c r="AA179" s="92"/>
      <c r="AB179" s="92"/>
      <c r="AC179" s="92"/>
      <c r="AD179" s="92"/>
      <c r="AE179" s="92"/>
    </row>
    <row r="180" spans="1:31" ht="11.25" customHeight="1" x14ac:dyDescent="0.15">
      <c r="A180" s="3"/>
      <c r="B180" s="259"/>
      <c r="C180" s="542"/>
      <c r="D180" s="672" t="s">
        <v>145</v>
      </c>
      <c r="E180" s="673"/>
      <c r="F180" s="674"/>
      <c r="G180" s="491"/>
      <c r="H180" s="665" t="s">
        <v>145</v>
      </c>
      <c r="I180" s="666"/>
      <c r="J180" s="667">
        <f t="shared" si="6"/>
        <v>0</v>
      </c>
      <c r="K180" s="667"/>
      <c r="L180" s="743" t="str">
        <f>IF($D180="(Blank)","",VLOOKUP($D180,'DB materialer'!$AF$137:$AJ$141,5,FALSE))</f>
        <v/>
      </c>
      <c r="M180" s="744"/>
      <c r="N180" s="643" t="str">
        <f>IF($D180="(Blank)","",VLOOKUP($D180,'DB materialer'!$BA$137:$BE$141,5,FALSE))</f>
        <v/>
      </c>
      <c r="O180" s="644"/>
      <c r="P180" s="540"/>
      <c r="Q180" s="261"/>
      <c r="R180" s="261"/>
      <c r="S180" s="261"/>
      <c r="T180" s="3"/>
      <c r="U180" s="92"/>
      <c r="V180" s="92"/>
      <c r="W180" s="92"/>
      <c r="X180" s="92"/>
      <c r="Y180" s="92"/>
      <c r="Z180" s="92"/>
      <c r="AA180" s="92"/>
      <c r="AB180" s="92"/>
      <c r="AC180" s="92"/>
      <c r="AD180" s="92"/>
      <c r="AE180" s="92"/>
    </row>
    <row r="181" spans="1:31" ht="11.25" customHeight="1" x14ac:dyDescent="0.15">
      <c r="A181" s="3"/>
      <c r="B181" s="259"/>
      <c r="C181" s="542"/>
      <c r="D181" s="672" t="s">
        <v>145</v>
      </c>
      <c r="E181" s="673"/>
      <c r="F181" s="674"/>
      <c r="G181" s="491"/>
      <c r="H181" s="665" t="s">
        <v>145</v>
      </c>
      <c r="I181" s="666"/>
      <c r="J181" s="667">
        <f t="shared" si="6"/>
        <v>0</v>
      </c>
      <c r="K181" s="667"/>
      <c r="L181" s="743" t="str">
        <f>IF($D181="(Blank)","",VLOOKUP($D181,'DB materialer'!$AF$137:$AJ$141,5,FALSE))</f>
        <v/>
      </c>
      <c r="M181" s="744"/>
      <c r="N181" s="643" t="str">
        <f>IF($D181="(Blank)","",VLOOKUP($D181,'DB materialer'!$BA$137:$BE$141,5,FALSE))</f>
        <v/>
      </c>
      <c r="O181" s="644"/>
      <c r="P181" s="540"/>
      <c r="Q181" s="261"/>
      <c r="R181" s="261"/>
      <c r="S181" s="261"/>
      <c r="T181" s="3"/>
      <c r="U181" s="92"/>
      <c r="V181" s="92"/>
      <c r="W181" s="92"/>
      <c r="X181" s="92"/>
      <c r="Y181" s="92"/>
      <c r="Z181" s="92"/>
      <c r="AA181" s="92"/>
      <c r="AB181" s="92"/>
      <c r="AC181" s="92"/>
      <c r="AD181" s="92"/>
      <c r="AE181" s="92"/>
    </row>
    <row r="182" spans="1:31" ht="11.25" customHeight="1" x14ac:dyDescent="0.15">
      <c r="A182" s="3"/>
      <c r="B182" s="259"/>
      <c r="C182" s="542"/>
      <c r="D182" s="672" t="s">
        <v>145</v>
      </c>
      <c r="E182" s="673"/>
      <c r="F182" s="674"/>
      <c r="G182" s="491"/>
      <c r="H182" s="665" t="s">
        <v>145</v>
      </c>
      <c r="I182" s="666"/>
      <c r="J182" s="667">
        <f t="shared" si="6"/>
        <v>0</v>
      </c>
      <c r="K182" s="667"/>
      <c r="L182" s="743" t="str">
        <f>IF($D182="(Blank)","",VLOOKUP($D182,'DB materialer'!$AF$137:$AJ$141,5,FALSE))</f>
        <v/>
      </c>
      <c r="M182" s="744"/>
      <c r="N182" s="643" t="str">
        <f>IF($D182="(Blank)","",VLOOKUP($D182,'DB materialer'!$BA$137:$BE$141,5,FALSE))</f>
        <v/>
      </c>
      <c r="O182" s="644"/>
      <c r="P182" s="540"/>
      <c r="Q182" s="261"/>
      <c r="R182" s="261"/>
      <c r="S182" s="261"/>
      <c r="T182" s="3"/>
      <c r="U182" s="92"/>
      <c r="V182" s="92"/>
      <c r="W182" s="92"/>
      <c r="X182" s="92"/>
      <c r="Y182" s="92"/>
      <c r="Z182" s="92"/>
      <c r="AA182" s="92"/>
      <c r="AB182" s="92"/>
      <c r="AC182" s="92"/>
      <c r="AD182" s="92"/>
      <c r="AE182" s="92"/>
    </row>
    <row r="183" spans="1:31" ht="11.25" customHeight="1" x14ac:dyDescent="0.15">
      <c r="A183" s="3"/>
      <c r="B183" s="259"/>
      <c r="C183" s="542"/>
      <c r="D183" s="706" t="s">
        <v>164</v>
      </c>
      <c r="E183" s="707"/>
      <c r="F183" s="708"/>
      <c r="G183" s="712"/>
      <c r="H183" s="713"/>
      <c r="I183" s="713"/>
      <c r="J183" s="749">
        <f>SUM(J178:K182)</f>
        <v>0</v>
      </c>
      <c r="K183" s="750"/>
      <c r="L183" s="745">
        <f>SUM(L178:M182)</f>
        <v>0</v>
      </c>
      <c r="M183" s="721"/>
      <c r="N183" s="641">
        <f>SUM(N178:O182)</f>
        <v>0</v>
      </c>
      <c r="O183" s="642"/>
      <c r="P183" s="540"/>
      <c r="Q183" s="261"/>
      <c r="R183" s="261"/>
      <c r="S183" s="261"/>
      <c r="T183" s="3"/>
      <c r="U183" s="92"/>
      <c r="V183" s="92"/>
      <c r="W183" s="92"/>
      <c r="X183" s="92"/>
      <c r="Y183" s="92"/>
      <c r="Z183" s="92"/>
      <c r="AA183" s="92"/>
      <c r="AB183" s="92"/>
      <c r="AC183" s="92"/>
      <c r="AD183" s="92"/>
      <c r="AE183" s="92"/>
    </row>
    <row r="184" spans="1:31" ht="11.25" customHeight="1" x14ac:dyDescent="0.15">
      <c r="A184" s="3"/>
      <c r="B184" s="259"/>
      <c r="C184" s="542"/>
      <c r="D184" s="709"/>
      <c r="E184" s="710"/>
      <c r="F184" s="711"/>
      <c r="G184" s="715"/>
      <c r="H184" s="716"/>
      <c r="I184" s="716"/>
      <c r="J184" s="751" t="s">
        <v>178</v>
      </c>
      <c r="K184" s="752"/>
      <c r="L184" s="647" t="s">
        <v>190</v>
      </c>
      <c r="M184" s="648"/>
      <c r="N184" s="649" t="s">
        <v>187</v>
      </c>
      <c r="O184" s="650"/>
      <c r="P184" s="540"/>
      <c r="Q184" s="261"/>
      <c r="R184" s="261"/>
      <c r="S184" s="261"/>
      <c r="T184" s="3"/>
      <c r="U184" s="92"/>
      <c r="V184" s="92"/>
      <c r="W184" s="92"/>
      <c r="X184" s="92"/>
      <c r="Y184" s="92"/>
      <c r="Z184" s="92"/>
      <c r="AA184" s="92"/>
      <c r="AB184" s="92"/>
      <c r="AC184" s="92"/>
      <c r="AD184" s="92"/>
      <c r="AE184" s="92"/>
    </row>
    <row r="185" spans="1:31" ht="11.25" customHeight="1" x14ac:dyDescent="0.15">
      <c r="A185" s="3"/>
      <c r="B185" s="259"/>
      <c r="C185" s="736" t="str">
        <f ca="1">IF((SUMIF(D178:E182,"(blank)",J178:J182)=0),"","Der er indberettet en besparelse af en ikke-defineret materiale.")</f>
        <v/>
      </c>
      <c r="D185" s="737"/>
      <c r="E185" s="737"/>
      <c r="F185" s="737"/>
      <c r="G185" s="737"/>
      <c r="H185" s="737"/>
      <c r="I185" s="737"/>
      <c r="J185" s="738"/>
      <c r="K185" s="738"/>
      <c r="L185" s="737"/>
      <c r="M185" s="737"/>
      <c r="N185" s="737"/>
      <c r="O185" s="737"/>
      <c r="P185" s="739"/>
      <c r="Q185" s="260"/>
      <c r="R185" s="260"/>
      <c r="S185" s="260"/>
      <c r="T185" s="3"/>
      <c r="U185" s="92"/>
      <c r="V185" s="92"/>
      <c r="W185" s="92"/>
      <c r="X185" s="92"/>
      <c r="Y185" s="92"/>
      <c r="Z185" s="92"/>
      <c r="AA185" s="92"/>
      <c r="AB185" s="92"/>
      <c r="AC185" s="92"/>
      <c r="AD185" s="92"/>
      <c r="AE185" s="92"/>
    </row>
    <row r="186" spans="1:31" ht="11.25" customHeight="1" x14ac:dyDescent="0.15">
      <c r="A186" s="3"/>
      <c r="B186" s="259"/>
      <c r="C186" s="740"/>
      <c r="D186" s="741"/>
      <c r="E186" s="741"/>
      <c r="F186" s="741"/>
      <c r="G186" s="741"/>
      <c r="H186" s="741"/>
      <c r="I186" s="741"/>
      <c r="J186" s="741"/>
      <c r="K186" s="741"/>
      <c r="L186" s="741"/>
      <c r="M186" s="741"/>
      <c r="N186" s="741"/>
      <c r="O186" s="741"/>
      <c r="P186" s="742"/>
      <c r="Q186" s="260"/>
      <c r="R186" s="260"/>
      <c r="S186" s="260"/>
      <c r="T186" s="3"/>
      <c r="U186" s="92"/>
      <c r="V186" s="92"/>
      <c r="W186" s="92"/>
      <c r="X186" s="92"/>
      <c r="Y186" s="92"/>
      <c r="Z186" s="92"/>
      <c r="AA186" s="92"/>
      <c r="AB186" s="92"/>
      <c r="AC186" s="92"/>
      <c r="AD186" s="92"/>
      <c r="AE186" s="92"/>
    </row>
    <row r="187" spans="1:31" ht="11.25" customHeight="1" x14ac:dyDescent="0.15">
      <c r="A187" s="3"/>
      <c r="B187" s="259"/>
      <c r="C187" s="260"/>
      <c r="D187" s="260"/>
      <c r="E187" s="260"/>
      <c r="F187" s="260"/>
      <c r="G187" s="260"/>
      <c r="H187" s="260"/>
      <c r="I187" s="260"/>
      <c r="J187" s="260"/>
      <c r="K187" s="260"/>
      <c r="L187" s="260"/>
      <c r="M187" s="255"/>
      <c r="N187" s="253"/>
      <c r="O187" s="261"/>
      <c r="P187" s="261"/>
      <c r="Q187" s="261"/>
      <c r="R187" s="261"/>
      <c r="S187" s="261"/>
      <c r="T187" s="3"/>
      <c r="U187" s="92"/>
      <c r="V187" s="92"/>
      <c r="W187" s="92"/>
      <c r="X187" s="92"/>
      <c r="Y187" s="92"/>
      <c r="Z187" s="92"/>
      <c r="AA187" s="92"/>
      <c r="AB187" s="92"/>
      <c r="AC187" s="92"/>
      <c r="AD187" s="92"/>
      <c r="AE187" s="92"/>
    </row>
    <row r="188" spans="1:31" ht="11.25" customHeight="1" x14ac:dyDescent="0.15">
      <c r="A188" s="3"/>
      <c r="B188" s="3"/>
      <c r="C188" s="3"/>
      <c r="D188" s="3"/>
      <c r="E188" s="3"/>
      <c r="F188" s="3"/>
      <c r="G188" s="3"/>
      <c r="H188" s="3"/>
      <c r="I188" s="3"/>
      <c r="J188" s="3"/>
      <c r="K188" s="3"/>
      <c r="L188" s="3"/>
      <c r="M188" s="3"/>
      <c r="N188" s="3"/>
      <c r="O188" s="3"/>
      <c r="P188" s="3"/>
      <c r="Q188" s="3"/>
      <c r="R188" s="3"/>
      <c r="S188" s="3"/>
      <c r="T188" s="3"/>
      <c r="U188" s="92"/>
      <c r="V188" s="92"/>
      <c r="W188" s="92"/>
      <c r="X188" s="92"/>
      <c r="Y188" s="92"/>
      <c r="Z188" s="92"/>
      <c r="AA188" s="92"/>
      <c r="AB188" s="92"/>
      <c r="AC188" s="92"/>
      <c r="AD188" s="92"/>
      <c r="AE188" s="92"/>
    </row>
    <row r="189" spans="1:31" ht="11.25" customHeight="1" x14ac:dyDescent="0.15">
      <c r="A189" s="3"/>
      <c r="B189" s="259"/>
      <c r="C189" s="259"/>
      <c r="D189" s="259"/>
      <c r="E189" s="259"/>
      <c r="F189" s="259"/>
      <c r="G189" s="259"/>
      <c r="H189" s="259"/>
      <c r="I189" s="259"/>
      <c r="J189" s="259"/>
      <c r="K189" s="259"/>
      <c r="L189" s="259"/>
      <c r="M189" s="259"/>
      <c r="N189" s="259"/>
      <c r="O189" s="259"/>
      <c r="P189" s="259"/>
      <c r="Q189" s="259"/>
      <c r="R189" s="259"/>
      <c r="S189" s="259"/>
      <c r="T189" s="3"/>
      <c r="U189" s="92"/>
      <c r="V189" s="92"/>
      <c r="W189" s="92"/>
      <c r="X189" s="92"/>
      <c r="Y189" s="92"/>
      <c r="Z189" s="92"/>
      <c r="AA189" s="92"/>
      <c r="AB189" s="92"/>
      <c r="AC189" s="92"/>
      <c r="AD189" s="92"/>
      <c r="AE189" s="92"/>
    </row>
    <row r="190" spans="1:31" ht="15" customHeight="1" x14ac:dyDescent="0.2">
      <c r="A190" s="3"/>
      <c r="B190" s="259"/>
      <c r="C190" s="307" t="s">
        <v>194</v>
      </c>
      <c r="D190" s="305"/>
      <c r="E190" s="305"/>
      <c r="F190" s="305"/>
      <c r="G190" s="305"/>
      <c r="H190" s="305"/>
      <c r="I190" s="305"/>
      <c r="J190" s="305"/>
      <c r="K190" s="652" t="s">
        <v>608</v>
      </c>
      <c r="L190" s="305"/>
      <c r="M190" s="732" t="s">
        <v>162</v>
      </c>
      <c r="N190" s="259"/>
      <c r="O190" s="682" t="s">
        <v>163</v>
      </c>
      <c r="P190" s="259"/>
      <c r="Q190" s="645" t="s">
        <v>173</v>
      </c>
      <c r="R190" s="259"/>
      <c r="S190" s="259"/>
      <c r="T190" s="3"/>
      <c r="U190" s="92"/>
      <c r="V190" s="92"/>
      <c r="W190" s="92"/>
      <c r="X190" s="92"/>
      <c r="Y190" s="92"/>
      <c r="Z190" s="92"/>
      <c r="AA190" s="92"/>
      <c r="AB190" s="92"/>
      <c r="AC190" s="92"/>
      <c r="AD190" s="92"/>
      <c r="AE190" s="92"/>
    </row>
    <row r="191" spans="1:31" ht="11.25" customHeight="1" x14ac:dyDescent="0.15">
      <c r="A191" s="3"/>
      <c r="B191" s="259"/>
      <c r="C191" s="298" t="s">
        <v>9</v>
      </c>
      <c r="D191" s="306"/>
      <c r="E191" s="306"/>
      <c r="F191" s="306"/>
      <c r="G191" s="306"/>
      <c r="H191" s="306"/>
      <c r="I191" s="306"/>
      <c r="J191" s="306"/>
      <c r="K191" s="653"/>
      <c r="L191" s="306"/>
      <c r="M191" s="733"/>
      <c r="N191" s="259"/>
      <c r="O191" s="683"/>
      <c r="P191" s="259"/>
      <c r="Q191" s="646"/>
      <c r="R191" s="259"/>
      <c r="S191" s="259"/>
      <c r="T191" s="3"/>
      <c r="U191" s="92"/>
      <c r="V191" s="92"/>
      <c r="W191" s="92"/>
      <c r="X191" s="92"/>
      <c r="Y191" s="92"/>
      <c r="Z191" s="92"/>
      <c r="AA191" s="92"/>
      <c r="AB191" s="92"/>
      <c r="AC191" s="92"/>
      <c r="AD191" s="92"/>
      <c r="AE191" s="92"/>
    </row>
    <row r="192" spans="1:31" ht="6.75" customHeight="1" x14ac:dyDescent="0.15">
      <c r="A192" s="3"/>
      <c r="B192" s="259"/>
      <c r="C192" s="259"/>
      <c r="D192" s="259"/>
      <c r="E192" s="259"/>
      <c r="F192" s="259"/>
      <c r="G192" s="259"/>
      <c r="H192" s="259"/>
      <c r="I192" s="259"/>
      <c r="J192" s="253"/>
      <c r="K192" s="259"/>
      <c r="L192" s="259"/>
      <c r="M192" s="259"/>
      <c r="N192" s="259"/>
      <c r="O192" s="259"/>
      <c r="P192" s="259"/>
      <c r="Q192" s="253"/>
      <c r="R192" s="259"/>
      <c r="S192" s="259"/>
      <c r="T192" s="3"/>
      <c r="U192" s="92"/>
      <c r="V192" s="92"/>
      <c r="W192" s="92"/>
      <c r="X192" s="92"/>
      <c r="Y192" s="92"/>
      <c r="Z192" s="92"/>
      <c r="AA192" s="92"/>
      <c r="AB192" s="92"/>
      <c r="AC192" s="92"/>
      <c r="AD192" s="92"/>
      <c r="AE192" s="92"/>
    </row>
    <row r="193" spans="1:31" x14ac:dyDescent="0.15">
      <c r="A193" s="3"/>
      <c r="B193" s="259"/>
      <c r="C193" s="199" t="s">
        <v>10</v>
      </c>
      <c r="D193" s="67"/>
      <c r="E193" s="67"/>
      <c r="F193" s="67"/>
      <c r="G193" s="67"/>
      <c r="H193" s="67"/>
      <c r="I193" s="258"/>
      <c r="J193" s="253"/>
      <c r="K193" s="589">
        <f>H58</f>
        <v>0</v>
      </c>
      <c r="L193" s="253"/>
      <c r="M193" s="404">
        <f>J58</f>
        <v>0</v>
      </c>
      <c r="N193" s="405"/>
      <c r="O193" s="406">
        <f>L58</f>
        <v>0</v>
      </c>
      <c r="P193" s="259"/>
      <c r="Q193" s="253"/>
      <c r="R193" s="259"/>
      <c r="S193" s="259"/>
      <c r="T193" s="3"/>
      <c r="U193" s="92"/>
      <c r="V193" s="92"/>
      <c r="W193" s="92"/>
      <c r="X193" s="92"/>
      <c r="Y193" s="92"/>
      <c r="Z193" s="92"/>
      <c r="AA193" s="92"/>
      <c r="AB193" s="92"/>
      <c r="AC193" s="92"/>
      <c r="AD193" s="92"/>
      <c r="AE193" s="92"/>
    </row>
    <row r="194" spans="1:31" ht="3" customHeight="1" x14ac:dyDescent="0.15">
      <c r="A194" s="3"/>
      <c r="B194" s="259"/>
      <c r="C194" s="308"/>
      <c r="D194" s="259"/>
      <c r="E194" s="259"/>
      <c r="F194" s="259"/>
      <c r="G194" s="259"/>
      <c r="H194" s="259"/>
      <c r="I194" s="259"/>
      <c r="J194" s="253"/>
      <c r="K194" s="259"/>
      <c r="L194" s="253"/>
      <c r="M194" s="405"/>
      <c r="N194" s="405"/>
      <c r="O194" s="405"/>
      <c r="P194" s="259"/>
      <c r="Q194" s="253"/>
      <c r="R194" s="259"/>
      <c r="S194" s="259"/>
      <c r="T194" s="3"/>
      <c r="U194" s="92"/>
      <c r="V194" s="92"/>
      <c r="W194" s="92"/>
      <c r="X194" s="92"/>
      <c r="Y194" s="92"/>
      <c r="Z194" s="92"/>
      <c r="AA194" s="92"/>
      <c r="AB194" s="92"/>
      <c r="AC194" s="92"/>
      <c r="AD194" s="92"/>
      <c r="AE194" s="92"/>
    </row>
    <row r="195" spans="1:31" x14ac:dyDescent="0.15">
      <c r="A195" s="3"/>
      <c r="B195" s="259"/>
      <c r="C195" s="199" t="s">
        <v>12</v>
      </c>
      <c r="D195" s="67"/>
      <c r="E195" s="67"/>
      <c r="F195" s="67"/>
      <c r="G195" s="67"/>
      <c r="H195" s="67"/>
      <c r="I195" s="258"/>
      <c r="J195" s="253"/>
      <c r="K195" s="253"/>
      <c r="L195" s="253"/>
      <c r="M195" s="404">
        <f ca="1">L76</f>
        <v>0</v>
      </c>
      <c r="N195" s="405"/>
      <c r="O195" s="406">
        <f ca="1">N76</f>
        <v>0</v>
      </c>
      <c r="P195" s="259"/>
      <c r="Q195" s="576">
        <f>P76</f>
        <v>0</v>
      </c>
      <c r="R195" s="259"/>
      <c r="S195" s="259"/>
      <c r="T195" s="3"/>
      <c r="U195" s="92"/>
      <c r="V195" s="92"/>
      <c r="W195" s="92"/>
      <c r="X195" s="92"/>
      <c r="Y195" s="92"/>
      <c r="Z195" s="92"/>
      <c r="AA195" s="92"/>
      <c r="AB195" s="92"/>
      <c r="AC195" s="92"/>
      <c r="AD195" s="92"/>
      <c r="AE195" s="92"/>
    </row>
    <row r="196" spans="1:31" ht="3" customHeight="1" x14ac:dyDescent="0.15">
      <c r="A196" s="3"/>
      <c r="B196" s="259"/>
      <c r="C196" s="308"/>
      <c r="D196" s="287"/>
      <c r="E196" s="259"/>
      <c r="F196" s="259"/>
      <c r="G196" s="259"/>
      <c r="H196" s="259"/>
      <c r="I196" s="259"/>
      <c r="J196" s="253"/>
      <c r="K196" s="259"/>
      <c r="L196" s="253"/>
      <c r="M196" s="405"/>
      <c r="N196" s="405"/>
      <c r="O196" s="405"/>
      <c r="P196" s="302"/>
      <c r="Q196" s="401"/>
      <c r="R196" s="302"/>
      <c r="S196" s="302"/>
      <c r="T196" s="3"/>
      <c r="U196" s="92"/>
      <c r="V196" s="92"/>
      <c r="W196" s="92"/>
      <c r="X196" s="92"/>
      <c r="Y196" s="92"/>
      <c r="Z196" s="92"/>
      <c r="AA196" s="92"/>
      <c r="AB196" s="92"/>
      <c r="AC196" s="92"/>
      <c r="AD196" s="92"/>
      <c r="AE196" s="92"/>
    </row>
    <row r="197" spans="1:31" x14ac:dyDescent="0.15">
      <c r="A197" s="3"/>
      <c r="B197" s="259"/>
      <c r="C197" s="201" t="s">
        <v>14</v>
      </c>
      <c r="D197" s="196"/>
      <c r="E197" s="197"/>
      <c r="F197" s="197"/>
      <c r="G197" s="197"/>
      <c r="H197" s="197"/>
      <c r="I197" s="271"/>
      <c r="J197" s="274"/>
      <c r="K197" s="274"/>
      <c r="L197" s="274"/>
      <c r="M197" s="404">
        <f>L111</f>
        <v>0</v>
      </c>
      <c r="N197" s="405"/>
      <c r="O197" s="407"/>
      <c r="P197" s="302"/>
      <c r="Q197" s="401"/>
      <c r="R197" s="302"/>
      <c r="S197" s="302"/>
      <c r="T197" s="3"/>
      <c r="U197" s="92"/>
      <c r="V197" s="92"/>
      <c r="W197" s="92"/>
      <c r="X197" s="92"/>
      <c r="Y197" s="92"/>
      <c r="Z197" s="92"/>
      <c r="AA197" s="92"/>
      <c r="AB197" s="92"/>
      <c r="AC197" s="92"/>
      <c r="AD197" s="92"/>
      <c r="AE197" s="92"/>
    </row>
    <row r="198" spans="1:31" ht="3" customHeight="1" x14ac:dyDescent="0.15">
      <c r="A198" s="3"/>
      <c r="B198" s="259"/>
      <c r="C198" s="308"/>
      <c r="D198" s="287"/>
      <c r="E198" s="259"/>
      <c r="F198" s="259"/>
      <c r="G198" s="259"/>
      <c r="H198" s="259"/>
      <c r="I198" s="259"/>
      <c r="J198" s="253"/>
      <c r="K198" s="259"/>
      <c r="L198" s="253"/>
      <c r="M198" s="405"/>
      <c r="N198" s="405"/>
      <c r="O198" s="405"/>
      <c r="P198" s="302"/>
      <c r="Q198" s="401"/>
      <c r="R198" s="302"/>
      <c r="S198" s="302"/>
      <c r="T198" s="3"/>
      <c r="U198" s="92"/>
      <c r="V198" s="92"/>
      <c r="W198" s="92"/>
      <c r="X198" s="92"/>
      <c r="Y198" s="92"/>
      <c r="Z198" s="92"/>
      <c r="AA198" s="92"/>
      <c r="AB198" s="92"/>
      <c r="AC198" s="92"/>
      <c r="AD198" s="92"/>
      <c r="AE198" s="92"/>
    </row>
    <row r="199" spans="1:31" x14ac:dyDescent="0.15">
      <c r="A199" s="3"/>
      <c r="B199" s="259"/>
      <c r="C199" s="200" t="s">
        <v>15</v>
      </c>
      <c r="D199" s="67"/>
      <c r="E199" s="67"/>
      <c r="F199" s="67"/>
      <c r="G199" s="67"/>
      <c r="H199" s="67"/>
      <c r="I199" s="258"/>
      <c r="J199" s="253"/>
      <c r="K199" s="589">
        <f>I133</f>
        <v>0</v>
      </c>
      <c r="L199" s="253"/>
      <c r="M199" s="404">
        <f>J133</f>
        <v>0</v>
      </c>
      <c r="N199" s="405"/>
      <c r="O199" s="406">
        <f>L133</f>
        <v>0</v>
      </c>
      <c r="P199" s="259"/>
      <c r="Q199" s="253"/>
      <c r="R199" s="259"/>
      <c r="S199" s="259"/>
      <c r="T199" s="3"/>
      <c r="U199" s="92"/>
      <c r="V199" s="92"/>
      <c r="W199" s="92"/>
      <c r="X199" s="92"/>
      <c r="Y199" s="92"/>
      <c r="Z199" s="92"/>
      <c r="AA199" s="92"/>
      <c r="AB199" s="92"/>
      <c r="AC199" s="92"/>
      <c r="AD199" s="92"/>
      <c r="AE199" s="92"/>
    </row>
    <row r="200" spans="1:31" ht="3" customHeight="1" x14ac:dyDescent="0.15">
      <c r="A200" s="3"/>
      <c r="B200" s="259"/>
      <c r="C200" s="308"/>
      <c r="D200" s="287"/>
      <c r="E200" s="259"/>
      <c r="F200" s="259"/>
      <c r="G200" s="259"/>
      <c r="H200" s="259"/>
      <c r="I200" s="259"/>
      <c r="J200" s="253"/>
      <c r="K200" s="259"/>
      <c r="L200" s="253"/>
      <c r="M200" s="405"/>
      <c r="N200" s="405"/>
      <c r="O200" s="405"/>
      <c r="P200" s="302"/>
      <c r="Q200" s="401"/>
      <c r="R200" s="302"/>
      <c r="S200" s="302"/>
      <c r="T200" s="3"/>
      <c r="U200" s="92"/>
      <c r="V200" s="92"/>
      <c r="W200" s="92"/>
      <c r="X200" s="92"/>
      <c r="Y200" s="92"/>
      <c r="Z200" s="92"/>
      <c r="AA200" s="92"/>
      <c r="AB200" s="92"/>
      <c r="AC200" s="92"/>
      <c r="AD200" s="92"/>
      <c r="AE200" s="92"/>
    </row>
    <row r="201" spans="1:31" ht="11.25" customHeight="1" x14ac:dyDescent="0.15">
      <c r="A201" s="3"/>
      <c r="B201" s="259"/>
      <c r="C201" s="200" t="s">
        <v>16</v>
      </c>
      <c r="D201" s="67"/>
      <c r="E201" s="67"/>
      <c r="F201" s="67"/>
      <c r="G201" s="67"/>
      <c r="H201" s="67"/>
      <c r="I201" s="258"/>
      <c r="J201" s="253"/>
      <c r="K201" s="253"/>
      <c r="L201" s="253"/>
      <c r="M201" s="404">
        <f>L149</f>
        <v>0</v>
      </c>
      <c r="N201" s="405"/>
      <c r="O201" s="406">
        <f>N149</f>
        <v>0</v>
      </c>
      <c r="P201" s="259"/>
      <c r="Q201" s="577">
        <f>P149</f>
        <v>0</v>
      </c>
      <c r="R201" s="259"/>
      <c r="S201" s="259"/>
      <c r="T201" s="3"/>
      <c r="U201" s="92"/>
      <c r="V201" s="92"/>
      <c r="W201" s="92"/>
      <c r="X201" s="92"/>
      <c r="Y201" s="92"/>
      <c r="Z201" s="92"/>
      <c r="AA201" s="92"/>
      <c r="AB201" s="92"/>
      <c r="AC201" s="92"/>
      <c r="AD201" s="92"/>
      <c r="AE201" s="92"/>
    </row>
    <row r="202" spans="1:31" ht="3" customHeight="1" x14ac:dyDescent="0.15">
      <c r="A202" s="3"/>
      <c r="B202" s="259"/>
      <c r="C202" s="308"/>
      <c r="D202" s="287"/>
      <c r="E202" s="259"/>
      <c r="F202" s="259"/>
      <c r="G202" s="259"/>
      <c r="H202" s="259"/>
      <c r="I202" s="259"/>
      <c r="J202" s="253"/>
      <c r="K202" s="259"/>
      <c r="L202" s="253"/>
      <c r="M202" s="405"/>
      <c r="N202" s="405"/>
      <c r="O202" s="405"/>
      <c r="P202" s="302"/>
      <c r="Q202" s="401"/>
      <c r="R202" s="302"/>
      <c r="S202" s="302"/>
      <c r="T202" s="3"/>
      <c r="U202" s="92"/>
      <c r="V202" s="92"/>
      <c r="W202" s="92"/>
      <c r="X202" s="92"/>
      <c r="Y202" s="92"/>
      <c r="Z202" s="92"/>
      <c r="AA202" s="92"/>
      <c r="AB202" s="92"/>
      <c r="AC202" s="92"/>
      <c r="AD202" s="92"/>
      <c r="AE202" s="92"/>
    </row>
    <row r="203" spans="1:31" ht="11.25" customHeight="1" x14ac:dyDescent="0.15">
      <c r="A203" s="3"/>
      <c r="B203" s="259"/>
      <c r="C203" s="200" t="s">
        <v>592</v>
      </c>
      <c r="D203" s="67"/>
      <c r="E203" s="67"/>
      <c r="F203" s="67"/>
      <c r="G203" s="67"/>
      <c r="H203" s="67"/>
      <c r="I203" s="258"/>
      <c r="J203" s="253"/>
      <c r="K203" s="590">
        <f>J168</f>
        <v>0</v>
      </c>
      <c r="L203" s="253"/>
      <c r="M203" s="404">
        <f ca="1">L168</f>
        <v>0</v>
      </c>
      <c r="N203" s="405"/>
      <c r="O203" s="406">
        <f ca="1">N168</f>
        <v>0</v>
      </c>
      <c r="P203" s="259"/>
      <c r="Q203" s="253"/>
      <c r="R203" s="259"/>
      <c r="S203" s="259"/>
      <c r="T203" s="3"/>
      <c r="U203" s="92"/>
      <c r="V203" s="92"/>
      <c r="W203" s="92"/>
      <c r="X203" s="92"/>
      <c r="Y203" s="92"/>
      <c r="Z203" s="92"/>
      <c r="AA203" s="92"/>
      <c r="AB203" s="92"/>
      <c r="AC203" s="92"/>
      <c r="AD203" s="92"/>
      <c r="AE203" s="92"/>
    </row>
    <row r="204" spans="1:31" ht="3" customHeight="1" x14ac:dyDescent="0.15">
      <c r="A204" s="3"/>
      <c r="B204" s="259"/>
      <c r="C204" s="309"/>
      <c r="D204" s="259"/>
      <c r="E204" s="259"/>
      <c r="F204" s="259"/>
      <c r="G204" s="259"/>
      <c r="H204" s="259"/>
      <c r="I204" s="259"/>
      <c r="J204" s="253"/>
      <c r="K204" s="259"/>
      <c r="L204" s="253"/>
      <c r="M204" s="405"/>
      <c r="N204" s="405"/>
      <c r="O204" s="405"/>
      <c r="P204" s="259"/>
      <c r="Q204" s="253"/>
      <c r="R204" s="259"/>
      <c r="S204" s="259"/>
      <c r="T204" s="3"/>
      <c r="U204" s="92"/>
      <c r="V204" s="92"/>
      <c r="W204" s="92"/>
      <c r="X204" s="92"/>
      <c r="Y204" s="92"/>
      <c r="Z204" s="92"/>
      <c r="AA204" s="92"/>
      <c r="AB204" s="92"/>
      <c r="AC204" s="92"/>
      <c r="AD204" s="92"/>
      <c r="AE204" s="92"/>
    </row>
    <row r="205" spans="1:31" x14ac:dyDescent="0.15">
      <c r="A205" s="3"/>
      <c r="B205" s="259"/>
      <c r="C205" s="200" t="s">
        <v>593</v>
      </c>
      <c r="D205" s="67"/>
      <c r="E205" s="67"/>
      <c r="F205" s="67"/>
      <c r="G205" s="67"/>
      <c r="H205" s="67"/>
      <c r="I205" s="258"/>
      <c r="J205" s="253"/>
      <c r="K205" s="591">
        <f>J183</f>
        <v>0</v>
      </c>
      <c r="L205" s="253"/>
      <c r="M205" s="467">
        <f>L183</f>
        <v>0</v>
      </c>
      <c r="N205" s="405"/>
      <c r="O205" s="406">
        <f>N183</f>
        <v>0</v>
      </c>
      <c r="P205" s="259"/>
      <c r="Q205" s="253"/>
      <c r="R205" s="259"/>
      <c r="S205" s="259"/>
      <c r="T205" s="3"/>
      <c r="U205" s="92"/>
      <c r="V205" s="92"/>
      <c r="W205" s="92"/>
      <c r="X205" s="92"/>
      <c r="Y205" s="92"/>
      <c r="Z205" s="92"/>
      <c r="AA205" s="92"/>
      <c r="AB205" s="92"/>
      <c r="AC205" s="92"/>
      <c r="AD205" s="92"/>
      <c r="AE205" s="92"/>
    </row>
    <row r="206" spans="1:31" ht="11.25" customHeight="1" thickBot="1" x14ac:dyDescent="0.2">
      <c r="A206" s="3"/>
      <c r="B206" s="259"/>
      <c r="C206" s="259"/>
      <c r="D206" s="287"/>
      <c r="E206" s="259"/>
      <c r="F206" s="259"/>
      <c r="G206" s="259"/>
      <c r="H206" s="259"/>
      <c r="I206" s="259"/>
      <c r="J206" s="253"/>
      <c r="K206" s="259"/>
      <c r="L206" s="253"/>
      <c r="M206" s="405"/>
      <c r="N206" s="405"/>
      <c r="O206" s="405"/>
      <c r="P206" s="302"/>
      <c r="Q206" s="401"/>
      <c r="R206" s="302"/>
      <c r="S206" s="302"/>
      <c r="T206" s="3"/>
      <c r="U206" s="92"/>
      <c r="V206" s="92"/>
      <c r="W206" s="92"/>
      <c r="X206" s="92"/>
      <c r="Y206" s="92"/>
      <c r="Z206" s="92"/>
      <c r="AA206" s="92"/>
      <c r="AB206" s="92"/>
      <c r="AC206" s="92"/>
      <c r="AD206" s="92"/>
      <c r="AE206" s="92"/>
    </row>
    <row r="207" spans="1:31" ht="11.25" customHeight="1" x14ac:dyDescent="0.15">
      <c r="A207" s="3"/>
      <c r="B207" s="259"/>
      <c r="C207" s="654" t="s">
        <v>19</v>
      </c>
      <c r="D207" s="655"/>
      <c r="E207" s="655"/>
      <c r="F207" s="655"/>
      <c r="G207" s="655"/>
      <c r="H207" s="655"/>
      <c r="I207" s="656"/>
      <c r="J207" s="284"/>
      <c r="K207" s="663">
        <f>SUM(K193:K205)</f>
        <v>0</v>
      </c>
      <c r="L207" s="284"/>
      <c r="M207" s="734">
        <f ca="1">SUM(M193:M205)</f>
        <v>0</v>
      </c>
      <c r="N207" s="405"/>
      <c r="O207" s="684">
        <f ca="1">SUM(O193:O203)</f>
        <v>0</v>
      </c>
      <c r="P207" s="259"/>
      <c r="Q207" s="639">
        <f>SUM(Q195:Q201)</f>
        <v>0</v>
      </c>
      <c r="R207" s="259"/>
      <c r="S207" s="259"/>
      <c r="T207" s="3"/>
      <c r="U207" s="92"/>
      <c r="V207" s="92"/>
      <c r="W207" s="92"/>
      <c r="X207" s="92"/>
      <c r="Y207" s="92"/>
      <c r="Z207" s="92"/>
      <c r="AA207" s="92"/>
      <c r="AB207" s="92"/>
      <c r="AC207" s="92"/>
      <c r="AD207" s="92"/>
      <c r="AE207" s="92"/>
    </row>
    <row r="208" spans="1:31" ht="11.25" customHeight="1" thickBot="1" x14ac:dyDescent="0.2">
      <c r="A208" s="3"/>
      <c r="B208" s="259"/>
      <c r="C208" s="657"/>
      <c r="D208" s="658"/>
      <c r="E208" s="658"/>
      <c r="F208" s="658"/>
      <c r="G208" s="658"/>
      <c r="H208" s="658"/>
      <c r="I208" s="659"/>
      <c r="J208" s="284"/>
      <c r="K208" s="664"/>
      <c r="L208" s="284"/>
      <c r="M208" s="735"/>
      <c r="N208" s="405"/>
      <c r="O208" s="685"/>
      <c r="P208" s="259"/>
      <c r="Q208" s="640"/>
      <c r="R208" s="259"/>
      <c r="S208" s="259"/>
      <c r="T208" s="3"/>
      <c r="U208" s="92"/>
      <c r="V208" s="92"/>
      <c r="W208" s="92"/>
      <c r="X208" s="92"/>
      <c r="Y208" s="92"/>
      <c r="Z208" s="92"/>
      <c r="AA208" s="92"/>
      <c r="AB208" s="92"/>
      <c r="AC208" s="92"/>
      <c r="AD208" s="92"/>
      <c r="AE208" s="92"/>
    </row>
    <row r="209" spans="1:31" ht="11.25" customHeight="1" x14ac:dyDescent="0.15">
      <c r="A209" s="3"/>
      <c r="B209" s="259"/>
      <c r="C209" s="660"/>
      <c r="D209" s="661"/>
      <c r="E209" s="661"/>
      <c r="F209" s="661"/>
      <c r="G209" s="661"/>
      <c r="H209" s="661"/>
      <c r="I209" s="662"/>
      <c r="J209" s="284"/>
      <c r="K209" s="588" t="s">
        <v>609</v>
      </c>
      <c r="L209" s="284"/>
      <c r="M209" s="449" t="s">
        <v>190</v>
      </c>
      <c r="N209" s="447"/>
      <c r="O209" s="448" t="s">
        <v>187</v>
      </c>
      <c r="P209" s="447"/>
      <c r="Q209" s="578" t="s">
        <v>21</v>
      </c>
      <c r="R209" s="259"/>
      <c r="S209" s="259"/>
      <c r="T209" s="3"/>
      <c r="U209" s="92"/>
      <c r="V209" s="92"/>
      <c r="W209" s="92"/>
      <c r="X209" s="92"/>
      <c r="Y209" s="92"/>
      <c r="Z209" s="92"/>
      <c r="AA209" s="92"/>
      <c r="AB209" s="92"/>
      <c r="AC209" s="92"/>
      <c r="AD209" s="92"/>
      <c r="AE209" s="92"/>
    </row>
    <row r="210" spans="1:31" ht="11.25" customHeight="1" x14ac:dyDescent="0.15">
      <c r="A210" s="3"/>
      <c r="B210" s="259"/>
      <c r="C210" s="303"/>
      <c r="D210" s="303"/>
      <c r="E210" s="303"/>
      <c r="F210" s="303"/>
      <c r="G210" s="303"/>
      <c r="H210" s="303"/>
      <c r="I210" s="303"/>
      <c r="J210" s="304"/>
      <c r="K210" s="303"/>
      <c r="L210" s="304"/>
      <c r="M210" s="304"/>
      <c r="N210" s="304"/>
      <c r="O210" s="304"/>
      <c r="P210" s="304"/>
      <c r="Q210" s="304"/>
      <c r="R210" s="304"/>
      <c r="S210" s="304"/>
      <c r="T210" s="3"/>
      <c r="U210" s="92"/>
      <c r="V210" s="92"/>
      <c r="W210" s="92"/>
      <c r="X210" s="92"/>
      <c r="Y210" s="92"/>
      <c r="Z210" s="92"/>
      <c r="AA210" s="92"/>
      <c r="AB210" s="92"/>
      <c r="AC210" s="92"/>
      <c r="AD210" s="92"/>
      <c r="AE210" s="92"/>
    </row>
    <row r="211" spans="1:31" ht="3.75" customHeight="1" x14ac:dyDescent="0.15">
      <c r="A211" s="3"/>
      <c r="B211" s="3"/>
      <c r="C211" s="236"/>
      <c r="D211" s="236"/>
      <c r="E211" s="236"/>
      <c r="F211" s="236"/>
      <c r="G211" s="236"/>
      <c r="H211" s="236"/>
      <c r="I211" s="236"/>
      <c r="J211" s="236"/>
      <c r="K211" s="236"/>
      <c r="L211" s="236"/>
      <c r="M211" s="236"/>
      <c r="N211" s="236"/>
      <c r="O211" s="236"/>
      <c r="P211" s="236"/>
      <c r="Q211" s="236"/>
      <c r="R211" s="236"/>
      <c r="S211" s="237"/>
      <c r="T211" s="3"/>
      <c r="U211" s="92"/>
      <c r="V211" s="92"/>
      <c r="W211" s="92"/>
      <c r="X211" s="92"/>
      <c r="Y211" s="92"/>
      <c r="Z211" s="92"/>
      <c r="AA211" s="92"/>
      <c r="AB211" s="92"/>
      <c r="AC211" s="92"/>
      <c r="AD211" s="92"/>
      <c r="AE211" s="92"/>
    </row>
    <row r="212" spans="1:31" x14ac:dyDescent="0.15">
      <c r="A212" s="3"/>
      <c r="B212" s="253"/>
      <c r="C212" s="253"/>
      <c r="D212" s="253"/>
      <c r="E212" s="253"/>
      <c r="F212" s="253"/>
      <c r="G212" s="253"/>
      <c r="H212" s="253"/>
      <c r="I212" s="253"/>
      <c r="J212" s="253"/>
      <c r="K212" s="253"/>
      <c r="L212" s="253"/>
      <c r="M212" s="253"/>
      <c r="N212" s="253"/>
      <c r="O212" s="253"/>
      <c r="P212" s="253"/>
      <c r="Q212" s="253"/>
      <c r="R212" s="253"/>
      <c r="S212" s="253"/>
      <c r="T212" s="3"/>
      <c r="U212" s="92"/>
      <c r="V212" s="92"/>
      <c r="W212" s="92"/>
      <c r="X212" s="92"/>
      <c r="Y212" s="92"/>
      <c r="Z212" s="92"/>
      <c r="AA212" s="92"/>
      <c r="AB212" s="92"/>
      <c r="AC212" s="92"/>
      <c r="AD212" s="92"/>
      <c r="AE212" s="92"/>
    </row>
    <row r="213" spans="1:31" x14ac:dyDescent="0.15">
      <c r="A213" s="93"/>
      <c r="B213" s="253"/>
      <c r="C213" s="274" t="s">
        <v>195</v>
      </c>
      <c r="D213" s="253"/>
      <c r="E213" s="253"/>
      <c r="F213" s="253"/>
      <c r="G213" s="253"/>
      <c r="H213" s="253"/>
      <c r="I213" s="253"/>
      <c r="J213" s="253"/>
      <c r="K213" s="253"/>
      <c r="L213" s="253"/>
      <c r="M213" s="253"/>
      <c r="N213" s="253"/>
      <c r="O213" s="253"/>
      <c r="P213" s="253"/>
      <c r="Q213" s="253"/>
      <c r="R213" s="253"/>
      <c r="S213" s="253"/>
      <c r="T213" s="3"/>
      <c r="U213" s="92"/>
      <c r="V213" s="92"/>
      <c r="W213" s="92"/>
      <c r="X213" s="92"/>
      <c r="Y213" s="92"/>
      <c r="Z213" s="92"/>
      <c r="AA213" s="92"/>
      <c r="AB213" s="92"/>
      <c r="AC213" s="92"/>
      <c r="AD213" s="92"/>
      <c r="AE213" s="92"/>
    </row>
    <row r="214" spans="1:31" ht="11.25" customHeight="1" x14ac:dyDescent="0.15">
      <c r="A214" s="93"/>
      <c r="B214" s="253"/>
      <c r="C214" s="255" t="s">
        <v>196</v>
      </c>
      <c r="D214" s="265"/>
      <c r="E214" s="265"/>
      <c r="F214" s="265"/>
      <c r="G214" s="265"/>
      <c r="H214" s="265"/>
      <c r="I214" s="265"/>
      <c r="J214" s="265"/>
      <c r="K214" s="265"/>
      <c r="L214" s="265"/>
      <c r="M214" s="265"/>
      <c r="N214" s="265"/>
      <c r="O214" s="265"/>
      <c r="P214" s="265"/>
      <c r="Q214" s="265"/>
      <c r="R214" s="265"/>
      <c r="S214" s="265"/>
      <c r="T214" s="3"/>
      <c r="V214" s="92"/>
      <c r="W214" s="92"/>
      <c r="X214" s="92"/>
      <c r="Y214" s="92"/>
      <c r="Z214" s="92"/>
      <c r="AA214" s="92"/>
      <c r="AB214" s="92"/>
      <c r="AC214" s="92"/>
      <c r="AD214" s="92"/>
      <c r="AE214" s="92"/>
    </row>
    <row r="215" spans="1:31" ht="11.25" customHeight="1" x14ac:dyDescent="0.15">
      <c r="A215" s="93"/>
      <c r="B215" s="253"/>
      <c r="C215" s="265"/>
      <c r="D215" s="265"/>
      <c r="E215" s="265"/>
      <c r="F215" s="265"/>
      <c r="G215" s="265"/>
      <c r="H215" s="265"/>
      <c r="I215" s="265"/>
      <c r="J215" s="265"/>
      <c r="K215" s="265"/>
      <c r="L215" s="265"/>
      <c r="M215" s="265"/>
      <c r="N215" s="265"/>
      <c r="O215" s="265"/>
      <c r="P215" s="265"/>
      <c r="Q215" s="265"/>
      <c r="R215" s="265"/>
      <c r="S215" s="265"/>
      <c r="T215" s="3"/>
      <c r="V215" s="92"/>
      <c r="W215" s="92"/>
      <c r="X215" s="92"/>
      <c r="Y215" s="92"/>
      <c r="Z215" s="92"/>
      <c r="AA215" s="92"/>
      <c r="AB215" s="92"/>
      <c r="AC215" s="92"/>
      <c r="AD215" s="92"/>
      <c r="AE215" s="92"/>
    </row>
    <row r="216" spans="1:31" x14ac:dyDescent="0.15">
      <c r="A216" s="93"/>
      <c r="B216" s="253"/>
      <c r="C216" s="522"/>
      <c r="D216" s="523"/>
      <c r="E216" s="523"/>
      <c r="F216" s="583"/>
      <c r="G216" s="256"/>
      <c r="H216" s="259"/>
      <c r="I216" s="259"/>
      <c r="J216" s="555"/>
      <c r="K216" s="556"/>
      <c r="L216" s="556"/>
      <c r="M216" s="556"/>
      <c r="N216" s="556"/>
      <c r="O216" s="556"/>
      <c r="P216" s="557"/>
      <c r="Q216" s="259"/>
      <c r="R216" s="259"/>
      <c r="S216" s="259"/>
      <c r="T216" s="3"/>
      <c r="V216" s="92"/>
      <c r="W216" s="92"/>
      <c r="X216" s="92"/>
      <c r="Y216" s="92"/>
      <c r="Z216" s="92"/>
      <c r="AA216" s="92"/>
      <c r="AB216" s="92"/>
      <c r="AC216" s="92"/>
      <c r="AD216" s="92"/>
      <c r="AE216" s="92"/>
    </row>
    <row r="217" spans="1:31" ht="11.25" customHeight="1" x14ac:dyDescent="0.15">
      <c r="A217" s="93"/>
      <c r="B217" s="253"/>
      <c r="C217" s="586"/>
      <c r="D217" s="224" t="s">
        <v>24</v>
      </c>
      <c r="E217" s="225" t="s">
        <v>25</v>
      </c>
      <c r="F217" s="584"/>
      <c r="G217" s="256"/>
      <c r="H217" s="253"/>
      <c r="I217" s="253"/>
      <c r="J217" s="558"/>
      <c r="K217" s="227" t="s">
        <v>26</v>
      </c>
      <c r="L217" s="785" t="s">
        <v>27</v>
      </c>
      <c r="M217" s="786"/>
      <c r="N217" s="786"/>
      <c r="O217" s="787"/>
      <c r="P217" s="563"/>
      <c r="Q217" s="310"/>
      <c r="R217" s="310"/>
      <c r="S217" s="253"/>
      <c r="T217" s="3"/>
      <c r="V217" s="92"/>
      <c r="W217" s="92"/>
      <c r="X217" s="92"/>
      <c r="Y217" s="92"/>
      <c r="Z217" s="92"/>
      <c r="AA217" s="92"/>
      <c r="AB217" s="92"/>
      <c r="AC217" s="92"/>
      <c r="AD217" s="92"/>
      <c r="AE217" s="92"/>
    </row>
    <row r="218" spans="1:31" ht="11.25" customHeight="1" x14ac:dyDescent="0.15">
      <c r="A218" s="93"/>
      <c r="B218" s="253"/>
      <c r="C218" s="587"/>
      <c r="D218" s="223">
        <f ca="1">'DB materialer'!BV7</f>
        <v>0</v>
      </c>
      <c r="E218" s="270">
        <f ca="1">'DB materialer'!BW7</f>
        <v>0</v>
      </c>
      <c r="F218" s="500"/>
      <c r="G218" s="256"/>
      <c r="H218" s="253"/>
      <c r="I218" s="253"/>
      <c r="J218" s="559"/>
      <c r="K218" s="233">
        <f ca="1">'DB energi'!AA6</f>
        <v>0</v>
      </c>
      <c r="L218" s="746">
        <f ca="1">'DB energi'!AB6</f>
        <v>0</v>
      </c>
      <c r="M218" s="747"/>
      <c r="N218" s="747"/>
      <c r="O218" s="748"/>
      <c r="P218" s="564"/>
      <c r="Q218" s="311"/>
      <c r="R218" s="311"/>
      <c r="S218" s="253"/>
      <c r="T218" s="3"/>
      <c r="V218" s="92"/>
      <c r="W218" s="92"/>
      <c r="X218" s="92"/>
      <c r="Y218" s="92"/>
      <c r="Z218" s="92"/>
      <c r="AA218" s="92"/>
      <c r="AB218" s="92"/>
      <c r="AC218" s="92"/>
      <c r="AD218" s="92"/>
      <c r="AE218" s="92"/>
    </row>
    <row r="219" spans="1:31" ht="11.25" customHeight="1" x14ac:dyDescent="0.15">
      <c r="A219" s="93"/>
      <c r="B219" s="253"/>
      <c r="C219" s="587"/>
      <c r="D219" s="223">
        <f ca="1">'DB materialer'!BV8</f>
        <v>0</v>
      </c>
      <c r="E219" s="270">
        <f ca="1">'DB materialer'!BW8</f>
        <v>0</v>
      </c>
      <c r="F219" s="500"/>
      <c r="G219" s="256"/>
      <c r="H219" s="253"/>
      <c r="I219" s="253"/>
      <c r="J219" s="559"/>
      <c r="K219" s="233">
        <f ca="1">'DB energi'!AA7</f>
        <v>0</v>
      </c>
      <c r="L219" s="746">
        <f ca="1">'DB energi'!AB7</f>
        <v>0</v>
      </c>
      <c r="M219" s="747"/>
      <c r="N219" s="747"/>
      <c r="O219" s="748"/>
      <c r="P219" s="564"/>
      <c r="Q219" s="311"/>
      <c r="R219" s="311"/>
      <c r="S219" s="253"/>
      <c r="T219" s="3"/>
      <c r="V219" s="92"/>
      <c r="W219" s="92"/>
      <c r="X219" s="92"/>
      <c r="Y219" s="92"/>
      <c r="Z219" s="92"/>
      <c r="AA219" s="92"/>
      <c r="AB219" s="92"/>
      <c r="AC219" s="92"/>
      <c r="AD219" s="92"/>
      <c r="AE219" s="92"/>
    </row>
    <row r="220" spans="1:31" ht="11.25" customHeight="1" x14ac:dyDescent="0.15">
      <c r="A220" s="93"/>
      <c r="B220" s="253"/>
      <c r="C220" s="587"/>
      <c r="D220" s="223">
        <f ca="1">'DB materialer'!BV9</f>
        <v>0</v>
      </c>
      <c r="E220" s="270">
        <f ca="1">'DB materialer'!BW9</f>
        <v>0</v>
      </c>
      <c r="F220" s="500"/>
      <c r="G220" s="256"/>
      <c r="H220" s="253"/>
      <c r="I220" s="253"/>
      <c r="J220" s="559"/>
      <c r="K220" s="233">
        <f ca="1">'DB energi'!AA8</f>
        <v>0</v>
      </c>
      <c r="L220" s="746">
        <f ca="1">'DB energi'!AB8</f>
        <v>0</v>
      </c>
      <c r="M220" s="747"/>
      <c r="N220" s="747"/>
      <c r="O220" s="748"/>
      <c r="P220" s="564"/>
      <c r="Q220" s="311"/>
      <c r="R220" s="311"/>
      <c r="S220" s="253"/>
      <c r="T220" s="3"/>
      <c r="V220" s="92"/>
      <c r="W220" s="92"/>
      <c r="X220" s="92"/>
      <c r="Y220" s="92"/>
      <c r="Z220" s="92"/>
      <c r="AA220" s="92"/>
      <c r="AB220" s="92"/>
      <c r="AC220" s="92"/>
      <c r="AD220" s="92"/>
      <c r="AE220" s="92"/>
    </row>
    <row r="221" spans="1:31" ht="11.25" customHeight="1" x14ac:dyDescent="0.15">
      <c r="A221" s="93"/>
      <c r="B221" s="253"/>
      <c r="C221" s="587"/>
      <c r="D221" s="223">
        <f ca="1">'DB materialer'!BV10</f>
        <v>0</v>
      </c>
      <c r="E221" s="270">
        <f ca="1">'DB materialer'!BW10</f>
        <v>0</v>
      </c>
      <c r="F221" s="500"/>
      <c r="G221" s="256"/>
      <c r="H221" s="253"/>
      <c r="I221" s="253"/>
      <c r="J221" s="559"/>
      <c r="K221" s="233">
        <f ca="1">'DB energi'!AA9</f>
        <v>0</v>
      </c>
      <c r="L221" s="746">
        <f ca="1">'DB energi'!AB9</f>
        <v>0</v>
      </c>
      <c r="M221" s="747"/>
      <c r="N221" s="747"/>
      <c r="O221" s="748"/>
      <c r="P221" s="564"/>
      <c r="Q221" s="311"/>
      <c r="R221" s="311"/>
      <c r="S221" s="253"/>
      <c r="T221" s="3"/>
      <c r="V221" s="92"/>
      <c r="W221" s="92"/>
      <c r="X221" s="92"/>
      <c r="Y221" s="92"/>
      <c r="Z221" s="92"/>
      <c r="AA221" s="92"/>
      <c r="AB221" s="92"/>
      <c r="AC221" s="92"/>
      <c r="AD221" s="92"/>
      <c r="AE221" s="92"/>
    </row>
    <row r="222" spans="1:31" ht="11.25" customHeight="1" x14ac:dyDescent="0.15">
      <c r="A222" s="93"/>
      <c r="B222" s="253"/>
      <c r="C222" s="587"/>
      <c r="D222" s="223">
        <f ca="1">'DB materialer'!BV11</f>
        <v>0</v>
      </c>
      <c r="E222" s="270">
        <f ca="1">'DB materialer'!BW11</f>
        <v>0</v>
      </c>
      <c r="F222" s="500"/>
      <c r="G222" s="256"/>
      <c r="H222" s="253"/>
      <c r="I222" s="253"/>
      <c r="J222" s="559"/>
      <c r="K222" s="233">
        <f ca="1">'DB energi'!AA10</f>
        <v>0</v>
      </c>
      <c r="L222" s="746">
        <f ca="1">'DB energi'!AB10</f>
        <v>0</v>
      </c>
      <c r="M222" s="747"/>
      <c r="N222" s="747"/>
      <c r="O222" s="748"/>
      <c r="P222" s="564"/>
      <c r="Q222" s="311"/>
      <c r="R222" s="311"/>
      <c r="S222" s="253"/>
      <c r="T222" s="3"/>
      <c r="V222" s="92"/>
      <c r="W222" s="92"/>
      <c r="X222" s="92"/>
      <c r="Y222" s="92"/>
      <c r="Z222" s="92"/>
      <c r="AA222" s="92"/>
      <c r="AB222" s="92"/>
      <c r="AC222" s="92"/>
      <c r="AD222" s="92"/>
      <c r="AE222" s="92"/>
    </row>
    <row r="223" spans="1:31" x14ac:dyDescent="0.15">
      <c r="A223" s="93"/>
      <c r="B223" s="253"/>
      <c r="C223" s="587"/>
      <c r="D223" s="223">
        <f ca="1">'DB materialer'!BV12</f>
        <v>0</v>
      </c>
      <c r="E223" s="270">
        <f ca="1">'DB materialer'!BW12</f>
        <v>0</v>
      </c>
      <c r="F223" s="500"/>
      <c r="G223" s="256"/>
      <c r="H223" s="253"/>
      <c r="I223" s="253"/>
      <c r="J223" s="559"/>
      <c r="K223" s="233">
        <f ca="1">'DB energi'!AA11</f>
        <v>0</v>
      </c>
      <c r="L223" s="746">
        <f ca="1">'DB energi'!AB11</f>
        <v>0</v>
      </c>
      <c r="M223" s="747"/>
      <c r="N223" s="747"/>
      <c r="O223" s="748"/>
      <c r="P223" s="564"/>
      <c r="Q223" s="311"/>
      <c r="R223" s="311"/>
      <c r="S223" s="253"/>
      <c r="T223" s="3"/>
      <c r="V223" s="92"/>
      <c r="W223" s="92"/>
      <c r="X223" s="92"/>
      <c r="Y223" s="92"/>
      <c r="Z223" s="92"/>
      <c r="AA223" s="92"/>
      <c r="AB223" s="92"/>
      <c r="AC223" s="92"/>
      <c r="AD223" s="92"/>
      <c r="AE223" s="92"/>
    </row>
    <row r="224" spans="1:31" x14ac:dyDescent="0.15">
      <c r="A224" s="93"/>
      <c r="B224" s="253"/>
      <c r="C224" s="587"/>
      <c r="D224" s="223">
        <f ca="1">'DB materialer'!BV13</f>
        <v>0</v>
      </c>
      <c r="E224" s="270">
        <f ca="1">'DB materialer'!BW13</f>
        <v>0</v>
      </c>
      <c r="F224" s="500"/>
      <c r="G224" s="256"/>
      <c r="H224" s="253"/>
      <c r="I224" s="253"/>
      <c r="J224" s="559">
        <f ca="1">'DB energi'!AA12</f>
        <v>0</v>
      </c>
      <c r="K224" s="233">
        <f ca="1">'DB energi'!AA12</f>
        <v>0</v>
      </c>
      <c r="L224" s="746">
        <f ca="1">'DB energi'!AB12</f>
        <v>0</v>
      </c>
      <c r="M224" s="747"/>
      <c r="N224" s="747"/>
      <c r="O224" s="748"/>
      <c r="P224" s="564"/>
      <c r="Q224" s="311"/>
      <c r="R224" s="311"/>
      <c r="S224" s="253"/>
      <c r="T224" s="3"/>
      <c r="U224" s="92"/>
      <c r="V224" s="92"/>
      <c r="W224" s="92"/>
      <c r="X224" s="92"/>
      <c r="Y224" s="92"/>
      <c r="Z224" s="92"/>
      <c r="AA224" s="92"/>
      <c r="AB224" s="92"/>
      <c r="AC224" s="92"/>
      <c r="AD224" s="92"/>
      <c r="AE224" s="92"/>
    </row>
    <row r="225" spans="1:31" x14ac:dyDescent="0.15">
      <c r="A225" s="93"/>
      <c r="B225" s="253"/>
      <c r="C225" s="587"/>
      <c r="D225" s="223">
        <f ca="1">'DB materialer'!BV14</f>
        <v>0</v>
      </c>
      <c r="E225" s="270">
        <f ca="1">'DB materialer'!BW14</f>
        <v>0</v>
      </c>
      <c r="F225" s="500"/>
      <c r="G225" s="256"/>
      <c r="H225" s="253"/>
      <c r="I225" s="253"/>
      <c r="J225" s="559">
        <f ca="1">'DB energi'!AA13</f>
        <v>0</v>
      </c>
      <c r="K225" s="233">
        <f ca="1">'DB energi'!AA13</f>
        <v>0</v>
      </c>
      <c r="L225" s="746">
        <f ca="1">'DB energi'!AB13</f>
        <v>0</v>
      </c>
      <c r="M225" s="747"/>
      <c r="N225" s="747"/>
      <c r="O225" s="748"/>
      <c r="P225" s="564"/>
      <c r="Q225" s="311"/>
      <c r="R225" s="311"/>
      <c r="S225" s="253"/>
      <c r="T225" s="3"/>
      <c r="U225" s="92"/>
      <c r="V225" s="92"/>
      <c r="W225" s="92"/>
      <c r="X225" s="92"/>
      <c r="Y225" s="92"/>
      <c r="Z225" s="92"/>
      <c r="AA225" s="92"/>
      <c r="AB225" s="92"/>
      <c r="AC225" s="92"/>
      <c r="AD225" s="92"/>
      <c r="AE225" s="92"/>
    </row>
    <row r="226" spans="1:31" x14ac:dyDescent="0.15">
      <c r="A226" s="93"/>
      <c r="B226" s="253"/>
      <c r="C226" s="587"/>
      <c r="D226" s="223">
        <f ca="1">'DB materialer'!BV15</f>
        <v>0</v>
      </c>
      <c r="E226" s="270">
        <f ca="1">'DB materialer'!BW15</f>
        <v>0</v>
      </c>
      <c r="F226" s="500"/>
      <c r="G226" s="256"/>
      <c r="H226" s="253"/>
      <c r="I226" s="253"/>
      <c r="J226" s="559">
        <f ca="1">'DB energi'!AA14</f>
        <v>0</v>
      </c>
      <c r="K226" s="233">
        <f ca="1">'DB energi'!AA14</f>
        <v>0</v>
      </c>
      <c r="L226" s="746">
        <f ca="1">'DB energi'!AB14</f>
        <v>0</v>
      </c>
      <c r="M226" s="747"/>
      <c r="N226" s="747"/>
      <c r="O226" s="748"/>
      <c r="P226" s="564"/>
      <c r="Q226" s="311"/>
      <c r="R226" s="311"/>
      <c r="S226" s="253"/>
      <c r="T226" s="3"/>
      <c r="U226" s="92"/>
      <c r="V226" s="92"/>
      <c r="W226" s="92"/>
      <c r="X226" s="92"/>
      <c r="Y226" s="92"/>
      <c r="Z226" s="92"/>
      <c r="AA226" s="92"/>
      <c r="AB226" s="92"/>
      <c r="AC226" s="92"/>
      <c r="AD226" s="92"/>
      <c r="AE226" s="92"/>
    </row>
    <row r="227" spans="1:31" ht="12" thickBot="1" x14ac:dyDescent="0.2">
      <c r="A227" s="93"/>
      <c r="B227" s="253"/>
      <c r="C227" s="587"/>
      <c r="D227" s="223">
        <f ca="1">'DB materialer'!BV16</f>
        <v>0</v>
      </c>
      <c r="E227" s="581">
        <f ca="1">'DB materialer'!BW16</f>
        <v>0</v>
      </c>
      <c r="F227" s="500"/>
      <c r="G227" s="256"/>
      <c r="H227" s="253"/>
      <c r="I227" s="253"/>
      <c r="J227" s="559">
        <f ca="1">'DB energi'!AA15</f>
        <v>0</v>
      </c>
      <c r="K227" s="233">
        <f ca="1">'DB energi'!AA15</f>
        <v>0</v>
      </c>
      <c r="L227" s="746">
        <f ca="1">'DB energi'!AB15</f>
        <v>0</v>
      </c>
      <c r="M227" s="747"/>
      <c r="N227" s="747"/>
      <c r="O227" s="748"/>
      <c r="P227" s="564"/>
      <c r="Q227" s="311"/>
      <c r="R227" s="311"/>
      <c r="S227" s="253"/>
      <c r="T227" s="3"/>
      <c r="U227" s="92"/>
      <c r="V227" s="92"/>
      <c r="W227" s="92"/>
      <c r="X227" s="92"/>
      <c r="Y227" s="92"/>
      <c r="Z227" s="92"/>
      <c r="AA227" s="92"/>
      <c r="AB227" s="92"/>
      <c r="AC227" s="92"/>
      <c r="AD227" s="92"/>
      <c r="AE227" s="92"/>
    </row>
    <row r="228" spans="1:31" ht="11.45" customHeight="1" thickBot="1" x14ac:dyDescent="0.2">
      <c r="A228" s="93"/>
      <c r="B228" s="253"/>
      <c r="C228" s="587"/>
      <c r="D228" s="573" t="s">
        <v>606</v>
      </c>
      <c r="E228" s="582">
        <f ca="1">SUM(E218:E227)</f>
        <v>0</v>
      </c>
      <c r="F228" s="500"/>
      <c r="G228" s="253"/>
      <c r="H228" s="253"/>
      <c r="I228" s="253"/>
      <c r="J228" s="559"/>
      <c r="K228" s="574" t="s">
        <v>607</v>
      </c>
      <c r="L228" s="887">
        <f ca="1">SUM(L218:O227)</f>
        <v>0</v>
      </c>
      <c r="M228" s="887"/>
      <c r="N228" s="887"/>
      <c r="O228" s="887"/>
      <c r="P228" s="564"/>
      <c r="Q228" s="311"/>
      <c r="R228" s="311"/>
      <c r="S228" s="253"/>
      <c r="T228" s="3"/>
      <c r="U228" s="92"/>
      <c r="V228" s="92"/>
      <c r="W228" s="92"/>
      <c r="X228" s="92"/>
      <c r="Y228" s="92"/>
      <c r="Z228" s="92"/>
      <c r="AA228" s="92"/>
      <c r="AB228" s="92"/>
      <c r="AC228" s="92"/>
      <c r="AD228" s="92"/>
      <c r="AE228" s="92"/>
    </row>
    <row r="229" spans="1:31" ht="12" customHeight="1" x14ac:dyDescent="0.15">
      <c r="A229" s="93"/>
      <c r="B229" s="253"/>
      <c r="C229" s="585"/>
      <c r="D229" s="520"/>
      <c r="E229" s="520"/>
      <c r="F229" s="437"/>
      <c r="G229" s="253"/>
      <c r="H229" s="253"/>
      <c r="I229" s="253"/>
      <c r="J229" s="560"/>
      <c r="K229" s="561"/>
      <c r="L229" s="561"/>
      <c r="M229" s="561"/>
      <c r="N229" s="561"/>
      <c r="O229" s="561"/>
      <c r="P229" s="562"/>
      <c r="Q229" s="311"/>
      <c r="R229" s="311"/>
      <c r="S229" s="253"/>
      <c r="T229" s="3"/>
      <c r="U229" s="92"/>
      <c r="V229" s="92"/>
      <c r="W229" s="92"/>
      <c r="X229" s="92"/>
      <c r="Y229" s="92"/>
      <c r="Z229" s="92"/>
      <c r="AA229" s="92"/>
      <c r="AB229" s="92"/>
      <c r="AC229" s="92"/>
      <c r="AD229" s="92"/>
      <c r="AE229" s="92"/>
    </row>
    <row r="230" spans="1:31" x14ac:dyDescent="0.15">
      <c r="A230" s="93"/>
      <c r="B230" s="253"/>
      <c r="C230" s="253"/>
      <c r="D230" s="253"/>
      <c r="E230" s="253"/>
      <c r="F230" s="253"/>
      <c r="G230" s="253"/>
      <c r="H230" s="253"/>
      <c r="I230" s="253"/>
      <c r="J230" s="253"/>
      <c r="K230" s="253"/>
      <c r="L230" s="253"/>
      <c r="M230" s="253"/>
      <c r="N230" s="253"/>
      <c r="O230" s="253"/>
      <c r="P230" s="253"/>
      <c r="Q230" s="253"/>
      <c r="R230" s="253"/>
      <c r="S230" s="253"/>
      <c r="T230" s="3"/>
      <c r="U230" s="92"/>
      <c r="V230" s="92"/>
      <c r="W230" s="92"/>
      <c r="X230" s="92"/>
      <c r="Y230" s="92"/>
      <c r="Z230" s="92"/>
      <c r="AA230" s="92"/>
      <c r="AB230" s="92"/>
      <c r="AC230" s="92"/>
      <c r="AD230" s="92"/>
      <c r="AE230" s="92"/>
    </row>
    <row r="231" spans="1:31" x14ac:dyDescent="0.15">
      <c r="A231" s="93"/>
      <c r="B231" s="93"/>
      <c r="C231" s="93"/>
      <c r="D231" s="93"/>
      <c r="E231" s="93"/>
      <c r="F231" s="93"/>
      <c r="G231" s="93"/>
      <c r="H231" s="93"/>
      <c r="I231" s="93"/>
      <c r="J231" s="93"/>
      <c r="K231" s="93"/>
      <c r="L231" s="93"/>
      <c r="M231" s="93"/>
      <c r="N231" s="93"/>
      <c r="O231" s="93"/>
      <c r="P231" s="93"/>
      <c r="Q231" s="93"/>
      <c r="R231" s="93"/>
      <c r="S231" s="93"/>
      <c r="T231" s="3"/>
      <c r="U231" s="92"/>
      <c r="V231" s="92"/>
      <c r="W231" s="92"/>
      <c r="X231" s="92"/>
      <c r="Y231" s="92"/>
      <c r="Z231" s="92"/>
      <c r="AA231" s="92"/>
      <c r="AB231" s="92"/>
      <c r="AC231" s="92"/>
      <c r="AD231" s="92"/>
      <c r="AE231" s="92"/>
    </row>
    <row r="232" spans="1:31" x14ac:dyDescent="0.15">
      <c r="A232" s="3"/>
      <c r="B232" s="259"/>
      <c r="C232" s="259"/>
      <c r="D232" s="259"/>
      <c r="E232" s="259"/>
      <c r="F232" s="259"/>
      <c r="G232" s="259"/>
      <c r="H232" s="259"/>
      <c r="I232" s="259"/>
      <c r="J232" s="259"/>
      <c r="K232" s="259"/>
      <c r="L232" s="259"/>
      <c r="M232" s="259"/>
      <c r="N232" s="259"/>
      <c r="O232" s="259"/>
      <c r="P232" s="259"/>
      <c r="Q232" s="259"/>
      <c r="R232" s="259"/>
      <c r="S232" s="259"/>
      <c r="T232" s="3"/>
      <c r="U232" s="92"/>
      <c r="V232" s="92"/>
      <c r="W232" s="92"/>
      <c r="X232" s="92"/>
      <c r="Y232" s="92"/>
      <c r="Z232" s="92"/>
      <c r="AA232" s="92"/>
      <c r="AB232" s="92"/>
      <c r="AC232" s="92"/>
      <c r="AD232" s="92"/>
      <c r="AE232" s="92"/>
    </row>
    <row r="233" spans="1:31" x14ac:dyDescent="0.15">
      <c r="A233" s="3"/>
      <c r="B233" s="259"/>
      <c r="C233" s="272" t="s">
        <v>197</v>
      </c>
      <c r="D233" s="259"/>
      <c r="E233" s="259"/>
      <c r="F233" s="259"/>
      <c r="G233" s="259"/>
      <c r="H233" s="259"/>
      <c r="I233" s="259"/>
      <c r="J233" s="259"/>
      <c r="K233" s="259"/>
      <c r="L233" s="259"/>
      <c r="M233" s="259"/>
      <c r="N233" s="259"/>
      <c r="O233" s="259"/>
      <c r="P233" s="259"/>
      <c r="Q233" s="259"/>
      <c r="R233" s="259"/>
      <c r="S233" s="259"/>
      <c r="T233" s="3"/>
      <c r="U233" s="92"/>
      <c r="V233" s="92"/>
      <c r="W233" s="92"/>
      <c r="X233" s="92"/>
      <c r="Y233" s="92"/>
      <c r="Z233" s="92"/>
      <c r="AA233" s="92"/>
      <c r="AB233" s="92"/>
      <c r="AC233" s="92"/>
      <c r="AD233" s="92"/>
      <c r="AE233" s="92"/>
    </row>
    <row r="234" spans="1:31" x14ac:dyDescent="0.15">
      <c r="A234" s="3"/>
      <c r="B234" s="259"/>
      <c r="C234" s="259"/>
      <c r="D234" s="259"/>
      <c r="E234" s="259"/>
      <c r="F234" s="259"/>
      <c r="G234" s="259"/>
      <c r="H234" s="259"/>
      <c r="I234" s="259"/>
      <c r="J234" s="259"/>
      <c r="K234" s="259"/>
      <c r="L234" s="259"/>
      <c r="M234" s="259"/>
      <c r="N234" s="259"/>
      <c r="O234" s="259"/>
      <c r="P234" s="259"/>
      <c r="Q234" s="259"/>
      <c r="R234" s="259"/>
      <c r="S234" s="259"/>
      <c r="T234" s="3"/>
      <c r="U234" s="92"/>
      <c r="V234" s="92"/>
      <c r="W234" s="92"/>
      <c r="X234" s="92"/>
      <c r="Y234" s="92"/>
      <c r="Z234" s="92"/>
      <c r="AA234" s="92"/>
      <c r="AB234" s="92"/>
      <c r="AC234" s="92"/>
      <c r="AD234" s="92"/>
      <c r="AE234" s="92"/>
    </row>
    <row r="235" spans="1:31" ht="11.25" customHeight="1" x14ac:dyDescent="0.15">
      <c r="A235" s="3"/>
      <c r="B235" s="259"/>
      <c r="C235" s="723" t="s">
        <v>610</v>
      </c>
      <c r="D235" s="724"/>
      <c r="E235" s="724"/>
      <c r="F235" s="724"/>
      <c r="G235" s="724"/>
      <c r="H235" s="724"/>
      <c r="I235" s="724"/>
      <c r="J235" s="724"/>
      <c r="K235" s="724"/>
      <c r="L235" s="724"/>
      <c r="M235" s="724"/>
      <c r="N235" s="725"/>
      <c r="O235" s="459"/>
      <c r="P235" s="259"/>
      <c r="Q235" s="241" t="s">
        <v>198</v>
      </c>
      <c r="R235" s="259"/>
      <c r="S235" s="259"/>
      <c r="T235" s="3"/>
      <c r="U235" s="92"/>
      <c r="V235" s="92"/>
      <c r="W235" s="92"/>
      <c r="X235" s="92"/>
      <c r="Y235" s="92"/>
      <c r="Z235" s="92"/>
      <c r="AA235" s="92"/>
      <c r="AB235" s="92"/>
      <c r="AC235" s="92"/>
      <c r="AD235" s="92"/>
      <c r="AE235" s="92"/>
    </row>
    <row r="236" spans="1:31" x14ac:dyDescent="0.15">
      <c r="A236" s="3"/>
      <c r="B236" s="259"/>
      <c r="C236" s="726"/>
      <c r="D236" s="727"/>
      <c r="E236" s="727"/>
      <c r="F236" s="727"/>
      <c r="G236" s="727"/>
      <c r="H236" s="727"/>
      <c r="I236" s="727"/>
      <c r="J236" s="727"/>
      <c r="K236" s="727"/>
      <c r="L236" s="727"/>
      <c r="M236" s="727"/>
      <c r="N236" s="728"/>
      <c r="O236" s="459"/>
      <c r="P236" s="259"/>
      <c r="Q236" s="259"/>
      <c r="R236" s="259"/>
      <c r="S236" s="259"/>
      <c r="T236" s="3"/>
      <c r="U236" s="92"/>
      <c r="V236" s="92"/>
      <c r="W236" s="92"/>
      <c r="X236" s="92"/>
      <c r="Y236" s="92"/>
      <c r="Z236" s="92"/>
      <c r="AA236" s="92"/>
      <c r="AB236" s="92"/>
      <c r="AC236" s="92"/>
      <c r="AD236" s="92"/>
      <c r="AE236" s="92"/>
    </row>
    <row r="237" spans="1:31" x14ac:dyDescent="0.15">
      <c r="A237" s="3"/>
      <c r="B237" s="259"/>
      <c r="C237" s="726"/>
      <c r="D237" s="727"/>
      <c r="E237" s="727"/>
      <c r="F237" s="727"/>
      <c r="G237" s="727"/>
      <c r="H237" s="727"/>
      <c r="I237" s="727"/>
      <c r="J237" s="727"/>
      <c r="K237" s="727"/>
      <c r="L237" s="727"/>
      <c r="M237" s="727"/>
      <c r="N237" s="728"/>
      <c r="O237" s="459"/>
      <c r="P237" s="259"/>
      <c r="Q237" s="259"/>
      <c r="R237" s="259"/>
      <c r="S237" s="259"/>
      <c r="T237" s="3"/>
      <c r="U237" s="92"/>
      <c r="V237" s="92"/>
      <c r="W237" s="92"/>
      <c r="X237" s="92"/>
      <c r="Y237" s="92"/>
      <c r="Z237" s="92"/>
      <c r="AA237" s="92"/>
      <c r="AB237" s="92"/>
      <c r="AC237" s="92"/>
      <c r="AD237" s="92"/>
      <c r="AE237" s="92"/>
    </row>
    <row r="238" spans="1:31" x14ac:dyDescent="0.15">
      <c r="A238" s="3"/>
      <c r="B238" s="259"/>
      <c r="C238" s="729"/>
      <c r="D238" s="730"/>
      <c r="E238" s="730"/>
      <c r="F238" s="730"/>
      <c r="G238" s="730"/>
      <c r="H238" s="730"/>
      <c r="I238" s="730"/>
      <c r="J238" s="730"/>
      <c r="K238" s="730"/>
      <c r="L238" s="730"/>
      <c r="M238" s="730"/>
      <c r="N238" s="731"/>
      <c r="O238" s="459"/>
      <c r="P238" s="259"/>
      <c r="Q238" s="259"/>
      <c r="R238" s="259"/>
      <c r="S238" s="259"/>
      <c r="T238" s="3"/>
      <c r="U238" s="92"/>
      <c r="V238" s="92"/>
      <c r="W238" s="92"/>
      <c r="X238" s="92"/>
      <c r="Y238" s="92"/>
      <c r="Z238" s="92"/>
      <c r="AA238" s="92"/>
      <c r="AB238" s="92"/>
      <c r="AC238" s="92"/>
      <c r="AD238" s="92"/>
      <c r="AE238" s="92"/>
    </row>
    <row r="239" spans="1:31" x14ac:dyDescent="0.15">
      <c r="A239" s="3"/>
      <c r="B239" s="259"/>
      <c r="C239" s="259"/>
      <c r="D239" s="259"/>
      <c r="E239" s="259"/>
      <c r="F239" s="259"/>
      <c r="G239" s="259"/>
      <c r="H239" s="259"/>
      <c r="I239" s="259"/>
      <c r="J239" s="259"/>
      <c r="K239" s="259"/>
      <c r="L239" s="259"/>
      <c r="M239" s="259"/>
      <c r="N239" s="259"/>
      <c r="O239" s="259"/>
      <c r="P239" s="259"/>
      <c r="Q239" s="259"/>
      <c r="R239" s="259"/>
      <c r="S239" s="259"/>
      <c r="T239" s="3"/>
      <c r="U239" s="92"/>
      <c r="V239" s="92"/>
      <c r="W239" s="92"/>
      <c r="X239" s="92"/>
      <c r="Y239" s="92"/>
      <c r="Z239" s="92"/>
      <c r="AA239" s="92"/>
      <c r="AB239" s="92"/>
      <c r="AC239" s="92"/>
      <c r="AD239" s="92"/>
      <c r="AE239" s="92"/>
    </row>
    <row r="240" spans="1:31" x14ac:dyDescent="0.15">
      <c r="A240" s="3"/>
      <c r="B240" s="259"/>
      <c r="C240" s="259"/>
      <c r="D240" s="259"/>
      <c r="E240" s="259"/>
      <c r="F240" s="259"/>
      <c r="G240" s="259"/>
      <c r="H240" s="259"/>
      <c r="I240" s="259"/>
      <c r="J240" s="259"/>
      <c r="K240" s="259"/>
      <c r="L240" s="259"/>
      <c r="M240" s="259"/>
      <c r="N240" s="259"/>
      <c r="O240" s="259"/>
      <c r="P240" s="259"/>
      <c r="Q240" s="259"/>
      <c r="R240" s="259"/>
      <c r="S240" s="259"/>
      <c r="T240" s="3"/>
      <c r="U240" s="92"/>
      <c r="V240" s="92"/>
      <c r="W240" s="92"/>
      <c r="X240" s="92"/>
      <c r="Y240" s="92"/>
      <c r="Z240" s="92"/>
      <c r="AA240" s="92"/>
      <c r="AB240" s="92"/>
      <c r="AC240" s="92"/>
      <c r="AD240" s="92"/>
      <c r="AE240" s="92"/>
    </row>
    <row r="241" spans="1:31" x14ac:dyDescent="0.15">
      <c r="A241" s="3"/>
      <c r="B241" s="3"/>
      <c r="C241" s="3"/>
      <c r="D241" s="3"/>
      <c r="E241" s="3"/>
      <c r="F241" s="3"/>
      <c r="G241" s="3"/>
      <c r="H241" s="3"/>
      <c r="I241" s="3"/>
      <c r="J241" s="3"/>
      <c r="K241" s="3"/>
      <c r="L241" s="3"/>
      <c r="M241" s="3"/>
      <c r="N241" s="3"/>
      <c r="O241" s="3"/>
      <c r="P241" s="3"/>
      <c r="Q241" s="3"/>
      <c r="R241" s="3"/>
      <c r="S241" s="3"/>
      <c r="T241" s="3"/>
      <c r="U241" s="92"/>
      <c r="V241" s="92"/>
      <c r="W241" s="92"/>
      <c r="X241" s="92"/>
      <c r="Y241" s="92"/>
      <c r="Z241" s="92"/>
      <c r="AA241" s="92"/>
      <c r="AB241" s="92"/>
      <c r="AC241" s="92"/>
      <c r="AD241" s="92"/>
      <c r="AE241" s="92"/>
    </row>
    <row r="242" spans="1:31" x14ac:dyDescent="0.15">
      <c r="A242" s="92"/>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c r="AA242" s="92"/>
      <c r="AB242" s="92"/>
      <c r="AC242" s="92"/>
      <c r="AD242" s="92"/>
      <c r="AE242" s="92"/>
    </row>
    <row r="243" spans="1:31" x14ac:dyDescent="0.15">
      <c r="A243" s="92"/>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c r="AA243" s="92"/>
      <c r="AB243" s="92"/>
      <c r="AC243" s="92"/>
      <c r="AD243" s="92"/>
      <c r="AE243" s="92"/>
    </row>
    <row r="244" spans="1:31" x14ac:dyDescent="0.15">
      <c r="A244" s="92"/>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c r="AA244" s="92"/>
      <c r="AB244" s="92"/>
      <c r="AC244" s="92"/>
      <c r="AD244" s="92"/>
      <c r="AE244" s="92"/>
    </row>
    <row r="245" spans="1:31" x14ac:dyDescent="0.15">
      <c r="A245" s="92"/>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c r="AA245" s="92"/>
      <c r="AB245" s="92"/>
      <c r="AC245" s="92"/>
      <c r="AD245" s="92"/>
      <c r="AE245" s="92"/>
    </row>
    <row r="246" spans="1:31" x14ac:dyDescent="0.15">
      <c r="A246" s="92"/>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2"/>
      <c r="AB246" s="92"/>
      <c r="AC246" s="92"/>
      <c r="AD246" s="92"/>
      <c r="AE246" s="92"/>
    </row>
    <row r="247" spans="1:31" x14ac:dyDescent="0.15">
      <c r="A247" s="92"/>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c r="AD247" s="92"/>
      <c r="AE247" s="92"/>
    </row>
    <row r="248" spans="1:31" x14ac:dyDescent="0.15">
      <c r="A248" s="92"/>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row>
    <row r="249" spans="1:31" x14ac:dyDescent="0.15">
      <c r="A249" s="92"/>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row>
    <row r="250" spans="1:31" x14ac:dyDescent="0.15">
      <c r="A250" s="92"/>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c r="AB250" s="92"/>
      <c r="AC250" s="92"/>
      <c r="AD250" s="92"/>
      <c r="AE250" s="92"/>
    </row>
    <row r="251" spans="1:31" x14ac:dyDescent="0.15">
      <c r="A251" s="92"/>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c r="AD251" s="92"/>
      <c r="AE251" s="92"/>
    </row>
    <row r="252" spans="1:31" x14ac:dyDescent="0.15">
      <c r="A252" s="92"/>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c r="AD252" s="92"/>
      <c r="AE252" s="92"/>
    </row>
    <row r="253" spans="1:31" x14ac:dyDescent="0.15">
      <c r="A253" s="92"/>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c r="AA253" s="92"/>
      <c r="AB253" s="92"/>
      <c r="AC253" s="92"/>
      <c r="AD253" s="92"/>
      <c r="AE253" s="92"/>
    </row>
    <row r="254" spans="1:31" x14ac:dyDescent="0.15">
      <c r="A254" s="92"/>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row>
    <row r="255" spans="1:31" x14ac:dyDescent="0.15">
      <c r="A255" s="92"/>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c r="AA255" s="92"/>
      <c r="AB255" s="92"/>
      <c r="AC255" s="92"/>
      <c r="AD255" s="92"/>
      <c r="AE255" s="92"/>
    </row>
    <row r="256" spans="1:31" x14ac:dyDescent="0.15">
      <c r="A256" s="92"/>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c r="AD256" s="92"/>
      <c r="AE256" s="92"/>
    </row>
    <row r="257" spans="1:31" x14ac:dyDescent="0.15">
      <c r="A257" s="92"/>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c r="AD257" s="92"/>
      <c r="AE257" s="92"/>
    </row>
    <row r="258" spans="1:31" x14ac:dyDescent="0.15">
      <c r="A258" s="92"/>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c r="AA258" s="92"/>
      <c r="AB258" s="92"/>
      <c r="AC258" s="92"/>
      <c r="AD258" s="92"/>
      <c r="AE258" s="92"/>
    </row>
    <row r="259" spans="1:31" x14ac:dyDescent="0.15">
      <c r="A259" s="92"/>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c r="AA259" s="92"/>
      <c r="AB259" s="92"/>
      <c r="AC259" s="92"/>
      <c r="AD259" s="92"/>
      <c r="AE259" s="92"/>
    </row>
    <row r="260" spans="1:31" x14ac:dyDescent="0.15">
      <c r="A260" s="92"/>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c r="AD260" s="92"/>
      <c r="AE260" s="92"/>
    </row>
    <row r="261" spans="1:31" x14ac:dyDescent="0.15">
      <c r="A261" s="92"/>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c r="AA261" s="92"/>
      <c r="AB261" s="92"/>
      <c r="AC261" s="92"/>
      <c r="AD261" s="92"/>
      <c r="AE261" s="92"/>
    </row>
    <row r="262" spans="1:31" x14ac:dyDescent="0.15">
      <c r="A262" s="92"/>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c r="AD262" s="92"/>
      <c r="AE262" s="92"/>
    </row>
    <row r="263" spans="1:31" x14ac:dyDescent="0.15">
      <c r="A263" s="92"/>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c r="AD263" s="92"/>
      <c r="AE263" s="92"/>
    </row>
    <row r="264" spans="1:31" x14ac:dyDescent="0.15">
      <c r="A264" s="92"/>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c r="AD264" s="92"/>
      <c r="AE264" s="92"/>
    </row>
    <row r="265" spans="1:31" x14ac:dyDescent="0.15">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row>
    <row r="266" spans="1:31" x14ac:dyDescent="0.15">
      <c r="A266" s="92"/>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c r="AD266" s="92"/>
      <c r="AE266" s="92"/>
    </row>
    <row r="267" spans="1:31" x14ac:dyDescent="0.15">
      <c r="A267" s="92"/>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c r="AA267" s="92"/>
      <c r="AB267" s="92"/>
      <c r="AC267" s="92"/>
      <c r="AD267" s="92"/>
      <c r="AE267" s="92"/>
    </row>
    <row r="268" spans="1:31" x14ac:dyDescent="0.15">
      <c r="A268" s="92"/>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c r="AA268" s="92"/>
      <c r="AB268" s="92"/>
      <c r="AC268" s="92"/>
      <c r="AD268" s="92"/>
      <c r="AE268" s="92"/>
    </row>
    <row r="269" spans="1:31" x14ac:dyDescent="0.15">
      <c r="A269" s="92"/>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c r="AD269" s="92"/>
      <c r="AE269" s="92"/>
    </row>
    <row r="270" spans="1:31" x14ac:dyDescent="0.15">
      <c r="A270" s="92"/>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c r="AD270" s="92"/>
      <c r="AE270" s="92"/>
    </row>
    <row r="271" spans="1:31" x14ac:dyDescent="0.15">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row>
    <row r="272" spans="1:31" x14ac:dyDescent="0.15">
      <c r="A272" s="92"/>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row>
    <row r="273" spans="1:31" x14ac:dyDescent="0.15">
      <c r="A273" s="92"/>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c r="AA273" s="92"/>
      <c r="AB273" s="92"/>
      <c r="AC273" s="92"/>
      <c r="AD273" s="92"/>
      <c r="AE273" s="92"/>
    </row>
    <row r="274" spans="1:31" x14ac:dyDescent="0.15">
      <c r="A274" s="92"/>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c r="AA274" s="92"/>
      <c r="AB274" s="92"/>
      <c r="AC274" s="92"/>
      <c r="AD274" s="92"/>
      <c r="AE274" s="92"/>
    </row>
    <row r="275" spans="1:31" x14ac:dyDescent="0.15">
      <c r="A275" s="92"/>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c r="AA275" s="92"/>
      <c r="AB275" s="92"/>
      <c r="AC275" s="92"/>
      <c r="AD275" s="92"/>
      <c r="AE275" s="92"/>
    </row>
    <row r="276" spans="1:31" x14ac:dyDescent="0.15">
      <c r="A276" s="92"/>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c r="AA276" s="92"/>
      <c r="AB276" s="92"/>
      <c r="AC276" s="92"/>
      <c r="AD276" s="92"/>
      <c r="AE276" s="92"/>
    </row>
    <row r="277" spans="1:31" x14ac:dyDescent="0.15">
      <c r="A277" s="92"/>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c r="AD277" s="92"/>
      <c r="AE277" s="92"/>
    </row>
    <row r="278" spans="1:31" x14ac:dyDescent="0.15">
      <c r="A278" s="92"/>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c r="AA278" s="92"/>
      <c r="AB278" s="92"/>
      <c r="AC278" s="92"/>
      <c r="AD278" s="92"/>
      <c r="AE278" s="92"/>
    </row>
    <row r="279" spans="1:31" x14ac:dyDescent="0.15">
      <c r="A279" s="92"/>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c r="AA279" s="92"/>
      <c r="AB279" s="92"/>
      <c r="AC279" s="92"/>
      <c r="AD279" s="92"/>
      <c r="AE279" s="92"/>
    </row>
    <row r="280" spans="1:31" x14ac:dyDescent="0.15">
      <c r="A280" s="92"/>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c r="AD280" s="92"/>
      <c r="AE280" s="92"/>
    </row>
    <row r="281" spans="1:31" x14ac:dyDescent="0.15">
      <c r="A281" s="92"/>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c r="AA281" s="92"/>
      <c r="AB281" s="92"/>
      <c r="AC281" s="92"/>
      <c r="AD281" s="92"/>
      <c r="AE281" s="92"/>
    </row>
    <row r="282" spans="1:31" x14ac:dyDescent="0.15">
      <c r="A282" s="92"/>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92"/>
    </row>
    <row r="283" spans="1:31" x14ac:dyDescent="0.15">
      <c r="A283" s="92"/>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c r="AA283" s="92"/>
      <c r="AB283" s="92"/>
      <c r="AC283" s="92"/>
      <c r="AD283" s="92"/>
      <c r="AE283" s="92"/>
    </row>
    <row r="284" spans="1:31" x14ac:dyDescent="0.15">
      <c r="A284" s="92"/>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c r="AA284" s="92"/>
      <c r="AB284" s="92"/>
      <c r="AC284" s="92"/>
      <c r="AD284" s="92"/>
      <c r="AE284" s="92"/>
    </row>
    <row r="285" spans="1:31" x14ac:dyDescent="0.15">
      <c r="A285" s="92"/>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c r="AA285" s="92"/>
      <c r="AB285" s="92"/>
      <c r="AC285" s="92"/>
      <c r="AD285" s="92"/>
      <c r="AE285" s="92"/>
    </row>
    <row r="286" spans="1:31" x14ac:dyDescent="0.15">
      <c r="A286" s="92"/>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92"/>
    </row>
    <row r="287" spans="1:31" x14ac:dyDescent="0.15">
      <c r="A287" s="92"/>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c r="AD287" s="92"/>
      <c r="AE287" s="92"/>
    </row>
    <row r="288" spans="1:31" x14ac:dyDescent="0.15">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row>
    <row r="289" spans="1:31" x14ac:dyDescent="0.15">
      <c r="A289" s="92"/>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row>
    <row r="290" spans="1:31" x14ac:dyDescent="0.15">
      <c r="A290" s="92"/>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row>
    <row r="291" spans="1:31" x14ac:dyDescent="0.15">
      <c r="A291" s="92"/>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c r="AD291" s="92"/>
      <c r="AE291" s="92"/>
    </row>
    <row r="292" spans="1:31" x14ac:dyDescent="0.15">
      <c r="A292" s="92"/>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c r="AD292" s="92"/>
      <c r="AE292" s="92"/>
    </row>
    <row r="293" spans="1:31" x14ac:dyDescent="0.15">
      <c r="A293" s="92"/>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c r="AD293" s="92"/>
      <c r="AE293" s="92"/>
    </row>
    <row r="294" spans="1:31" x14ac:dyDescent="0.15">
      <c r="A294" s="92"/>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92"/>
    </row>
    <row r="295" spans="1:31" x14ac:dyDescent="0.15">
      <c r="A295" s="92"/>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c r="AD295" s="92"/>
      <c r="AE295" s="92"/>
    </row>
    <row r="296" spans="1:31" x14ac:dyDescent="0.15">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row>
    <row r="297" spans="1:31" x14ac:dyDescent="0.15">
      <c r="A297" s="92"/>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c r="AD297" s="92"/>
      <c r="AE297" s="92"/>
    </row>
    <row r="298" spans="1:31" x14ac:dyDescent="0.15">
      <c r="A298" s="92"/>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row>
    <row r="299" spans="1:31" x14ac:dyDescent="0.15">
      <c r="A299" s="92"/>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c r="AD299" s="92"/>
      <c r="AE299" s="92"/>
    </row>
    <row r="300" spans="1:31" x14ac:dyDescent="0.15">
      <c r="A300" s="92"/>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c r="AD300" s="92"/>
      <c r="AE300" s="92"/>
    </row>
    <row r="301" spans="1:31" x14ac:dyDescent="0.15">
      <c r="A301" s="92"/>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c r="AD301" s="92"/>
      <c r="AE301" s="92"/>
    </row>
    <row r="302" spans="1:31" x14ac:dyDescent="0.15">
      <c r="A302" s="92"/>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c r="AD302" s="92"/>
      <c r="AE302" s="92"/>
    </row>
    <row r="303" spans="1:31" x14ac:dyDescent="0.15">
      <c r="A303" s="92"/>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c r="AD303" s="92"/>
      <c r="AE303" s="92"/>
    </row>
    <row r="304" spans="1:31" x14ac:dyDescent="0.15">
      <c r="A304" s="92"/>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c r="AD304" s="92"/>
      <c r="AE304" s="92"/>
    </row>
    <row r="305" spans="1:31" x14ac:dyDescent="0.15">
      <c r="A305" s="92"/>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c r="AD305" s="92"/>
      <c r="AE305" s="92"/>
    </row>
    <row r="306" spans="1:31" x14ac:dyDescent="0.15">
      <c r="A306" s="92"/>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c r="AA306" s="92"/>
      <c r="AB306" s="92"/>
      <c r="AC306" s="92"/>
      <c r="AD306" s="92"/>
      <c r="AE306" s="92"/>
    </row>
    <row r="307" spans="1:31" x14ac:dyDescent="0.15">
      <c r="A307" s="92"/>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row>
    <row r="308" spans="1:31" x14ac:dyDescent="0.15">
      <c r="A308" s="92"/>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row>
    <row r="309" spans="1:31" x14ac:dyDescent="0.15">
      <c r="A309" s="92"/>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c r="AD309" s="92"/>
      <c r="AE309" s="92"/>
    </row>
    <row r="310" spans="1:31" x14ac:dyDescent="0.15">
      <c r="A310" s="92"/>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c r="AD310" s="92"/>
      <c r="AE310" s="92"/>
    </row>
    <row r="311" spans="1:31" x14ac:dyDescent="0.15">
      <c r="A311" s="92"/>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c r="AA311" s="92"/>
      <c r="AB311" s="92"/>
      <c r="AC311" s="92"/>
      <c r="AD311" s="92"/>
      <c r="AE311" s="92"/>
    </row>
    <row r="312" spans="1:31" x14ac:dyDescent="0.15">
      <c r="A312" s="92"/>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c r="AA312" s="92"/>
      <c r="AB312" s="92"/>
      <c r="AC312" s="92"/>
      <c r="AD312" s="92"/>
      <c r="AE312" s="92"/>
    </row>
    <row r="313" spans="1:31" x14ac:dyDescent="0.15">
      <c r="A313" s="92"/>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c r="AA313" s="92"/>
      <c r="AB313" s="92"/>
      <c r="AC313" s="92"/>
      <c r="AD313" s="92"/>
      <c r="AE313" s="92"/>
    </row>
    <row r="314" spans="1:31" x14ac:dyDescent="0.15">
      <c r="A314" s="92"/>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c r="AA314" s="92"/>
      <c r="AB314" s="92"/>
      <c r="AC314" s="92"/>
      <c r="AD314" s="92"/>
      <c r="AE314" s="92"/>
    </row>
    <row r="315" spans="1:31" x14ac:dyDescent="0.15">
      <c r="A315" s="92"/>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row>
    <row r="316" spans="1:31" x14ac:dyDescent="0.15">
      <c r="A316" s="92"/>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c r="AA316" s="92"/>
      <c r="AB316" s="92"/>
      <c r="AC316" s="92"/>
      <c r="AD316" s="92"/>
      <c r="AE316" s="92"/>
    </row>
    <row r="317" spans="1:31" x14ac:dyDescent="0.15">
      <c r="A317" s="92"/>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c r="AD317" s="92"/>
      <c r="AE317" s="92"/>
    </row>
    <row r="318" spans="1:31" x14ac:dyDescent="0.15">
      <c r="A318" s="92"/>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c r="AA318" s="92"/>
      <c r="AB318" s="92"/>
      <c r="AC318" s="92"/>
      <c r="AD318" s="92"/>
      <c r="AE318" s="92"/>
    </row>
    <row r="319" spans="1:31" x14ac:dyDescent="0.15">
      <c r="A319" s="92"/>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c r="AD319" s="92"/>
      <c r="AE319" s="92"/>
    </row>
    <row r="320" spans="1:31" x14ac:dyDescent="0.15">
      <c r="A320" s="92"/>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c r="AA320" s="92"/>
      <c r="AB320" s="92"/>
      <c r="AC320" s="92"/>
      <c r="AD320" s="92"/>
      <c r="AE320" s="92"/>
    </row>
    <row r="321" spans="1:31" x14ac:dyDescent="0.15">
      <c r="A321" s="92"/>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c r="AA321" s="92"/>
      <c r="AB321" s="92"/>
      <c r="AC321" s="92"/>
      <c r="AD321" s="92"/>
      <c r="AE321" s="92"/>
    </row>
    <row r="322" spans="1:31" x14ac:dyDescent="0.15">
      <c r="A322" s="92"/>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c r="AA322" s="92"/>
      <c r="AB322" s="92"/>
      <c r="AC322" s="92"/>
      <c r="AD322" s="92"/>
      <c r="AE322" s="92"/>
    </row>
    <row r="323" spans="1:31" x14ac:dyDescent="0.15">
      <c r="A323" s="92"/>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c r="AA323" s="92"/>
      <c r="AB323" s="92"/>
      <c r="AC323" s="92"/>
      <c r="AD323" s="92"/>
      <c r="AE323" s="92"/>
    </row>
    <row r="324" spans="1:31" x14ac:dyDescent="0.15">
      <c r="A324" s="92"/>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c r="AA324" s="92"/>
      <c r="AB324" s="92"/>
      <c r="AC324" s="92"/>
      <c r="AD324" s="92"/>
      <c r="AE324" s="92"/>
    </row>
    <row r="325" spans="1:31" x14ac:dyDescent="0.15">
      <c r="A325" s="92"/>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c r="AA325" s="92"/>
      <c r="AB325" s="92"/>
      <c r="AC325" s="92"/>
      <c r="AD325" s="92"/>
      <c r="AE325" s="92"/>
    </row>
    <row r="326" spans="1:31" x14ac:dyDescent="0.15">
      <c r="A326" s="92"/>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c r="AA326" s="92"/>
      <c r="AB326" s="92"/>
      <c r="AC326" s="92"/>
      <c r="AD326" s="92"/>
      <c r="AE326" s="92"/>
    </row>
    <row r="327" spans="1:31" x14ac:dyDescent="0.15">
      <c r="A327" s="92"/>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row>
    <row r="328" spans="1:31" x14ac:dyDescent="0.15">
      <c r="A328" s="92"/>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c r="AD328" s="92"/>
      <c r="AE328" s="92"/>
    </row>
    <row r="329" spans="1:31" x14ac:dyDescent="0.15">
      <c r="A329" s="92"/>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c r="AA329" s="92"/>
      <c r="AB329" s="92"/>
      <c r="AC329" s="92"/>
      <c r="AD329" s="92"/>
      <c r="AE329" s="92"/>
    </row>
    <row r="330" spans="1:31" x14ac:dyDescent="0.15">
      <c r="A330" s="92"/>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c r="AA330" s="92"/>
      <c r="AB330" s="92"/>
      <c r="AC330" s="92"/>
      <c r="AD330" s="92"/>
      <c r="AE330" s="92"/>
    </row>
    <row r="331" spans="1:31" x14ac:dyDescent="0.15">
      <c r="A331" s="92"/>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c r="AA331" s="92"/>
      <c r="AB331" s="92"/>
      <c r="AC331" s="92"/>
      <c r="AD331" s="92"/>
      <c r="AE331" s="92"/>
    </row>
    <row r="332" spans="1:31" x14ac:dyDescent="0.15">
      <c r="A332" s="92"/>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c r="AA332" s="92"/>
      <c r="AB332" s="92"/>
      <c r="AC332" s="92"/>
      <c r="AD332" s="92"/>
      <c r="AE332" s="92"/>
    </row>
    <row r="333" spans="1:31" x14ac:dyDescent="0.15">
      <c r="A333" s="92"/>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c r="AA333" s="92"/>
      <c r="AB333" s="92"/>
      <c r="AC333" s="92"/>
      <c r="AD333" s="92"/>
      <c r="AE333" s="92"/>
    </row>
    <row r="334" spans="1:31" x14ac:dyDescent="0.15">
      <c r="A334" s="92"/>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c r="AA334" s="92"/>
      <c r="AB334" s="92"/>
      <c r="AC334" s="92"/>
      <c r="AD334" s="92"/>
      <c r="AE334" s="92"/>
    </row>
    <row r="335" spans="1:31" x14ac:dyDescent="0.15">
      <c r="A335" s="92"/>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c r="AA335" s="92"/>
      <c r="AB335" s="92"/>
      <c r="AC335" s="92"/>
      <c r="AD335" s="92"/>
      <c r="AE335" s="92"/>
    </row>
    <row r="336" spans="1:31" x14ac:dyDescent="0.15">
      <c r="A336" s="92"/>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c r="AA336" s="92"/>
      <c r="AB336" s="92"/>
      <c r="AC336" s="92"/>
      <c r="AD336" s="92"/>
      <c r="AE336" s="92"/>
    </row>
    <row r="337" spans="1:31" x14ac:dyDescent="0.15">
      <c r="A337" s="92"/>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c r="AA337" s="92"/>
      <c r="AB337" s="92"/>
      <c r="AC337" s="92"/>
      <c r="AD337" s="92"/>
      <c r="AE337" s="92"/>
    </row>
    <row r="338" spans="1:31" x14ac:dyDescent="0.15">
      <c r="A338" s="92"/>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c r="AA338" s="92"/>
      <c r="AB338" s="92"/>
      <c r="AC338" s="92"/>
      <c r="AD338" s="92"/>
      <c r="AE338" s="92"/>
    </row>
    <row r="339" spans="1:31" x14ac:dyDescent="0.15">
      <c r="A339" s="92"/>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row>
    <row r="340" spans="1:31" x14ac:dyDescent="0.15">
      <c r="A340" s="92"/>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c r="AD340" s="92"/>
      <c r="AE340" s="92"/>
    </row>
    <row r="341" spans="1:31" x14ac:dyDescent="0.15">
      <c r="A341" s="92"/>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c r="AD341" s="92"/>
      <c r="AE341" s="92"/>
    </row>
    <row r="342" spans="1:31" x14ac:dyDescent="0.15">
      <c r="A342" s="92"/>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row>
    <row r="343" spans="1:31" x14ac:dyDescent="0.15">
      <c r="A343" s="92"/>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c r="AD343" s="92"/>
      <c r="AE343" s="92"/>
    </row>
    <row r="344" spans="1:31" x14ac:dyDescent="0.15">
      <c r="A344" s="92"/>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c r="AD344" s="92"/>
      <c r="AE344" s="92"/>
    </row>
    <row r="345" spans="1:31" x14ac:dyDescent="0.15">
      <c r="A345" s="92"/>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c r="AA345" s="92"/>
      <c r="AB345" s="92"/>
      <c r="AC345" s="92"/>
      <c r="AD345" s="92"/>
      <c r="AE345" s="92"/>
    </row>
    <row r="346" spans="1:31" x14ac:dyDescent="0.15">
      <c r="A346" s="92"/>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c r="AD346" s="92"/>
      <c r="AE346" s="92"/>
    </row>
    <row r="347" spans="1:31" x14ac:dyDescent="0.15">
      <c r="A347" s="92"/>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c r="AD347" s="92"/>
      <c r="AE347" s="92"/>
    </row>
    <row r="348" spans="1:31" x14ac:dyDescent="0.15">
      <c r="A348" s="92"/>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c r="AD348" s="92"/>
      <c r="AE348" s="92"/>
    </row>
    <row r="349" spans="1:31" x14ac:dyDescent="0.15">
      <c r="A349" s="92"/>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row>
    <row r="350" spans="1:31" x14ac:dyDescent="0.15">
      <c r="A350" s="92"/>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row>
    <row r="351" spans="1:31" x14ac:dyDescent="0.15">
      <c r="A351" s="92"/>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c r="AD351" s="92"/>
      <c r="AE351" s="92"/>
    </row>
    <row r="352" spans="1:31" x14ac:dyDescent="0.15">
      <c r="A352" s="92"/>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c r="AD352" s="92"/>
      <c r="AE352" s="92"/>
    </row>
    <row r="353" spans="1:31" x14ac:dyDescent="0.15">
      <c r="A353" s="92"/>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c r="AD353" s="92"/>
      <c r="AE353" s="92"/>
    </row>
    <row r="354" spans="1:31" x14ac:dyDescent="0.15">
      <c r="A354" s="92"/>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c r="AD354" s="92"/>
      <c r="AE354" s="92"/>
    </row>
    <row r="355" spans="1:31" x14ac:dyDescent="0.15">
      <c r="A355" s="92"/>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c r="AD355" s="92"/>
      <c r="AE355" s="92"/>
    </row>
    <row r="356" spans="1:31" x14ac:dyDescent="0.15">
      <c r="A356" s="92"/>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c r="AD356" s="92"/>
      <c r="AE356" s="92"/>
    </row>
    <row r="357" spans="1:31" x14ac:dyDescent="0.15">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row>
    <row r="358" spans="1:31" x14ac:dyDescent="0.15">
      <c r="A358" s="92"/>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c r="AA358" s="92"/>
      <c r="AB358" s="92"/>
      <c r="AC358" s="92"/>
      <c r="AD358" s="92"/>
      <c r="AE358" s="92"/>
    </row>
    <row r="359" spans="1:31" x14ac:dyDescent="0.15">
      <c r="A359" s="92"/>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c r="AA359" s="92"/>
      <c r="AB359" s="92"/>
      <c r="AC359" s="92"/>
      <c r="AD359" s="92"/>
      <c r="AE359" s="92"/>
    </row>
    <row r="360" spans="1:31" x14ac:dyDescent="0.15">
      <c r="A360" s="92"/>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c r="AD360" s="92"/>
      <c r="AE360" s="92"/>
    </row>
    <row r="361" spans="1:31" x14ac:dyDescent="0.15">
      <c r="A361" s="92"/>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c r="AD361" s="92"/>
      <c r="AE361" s="92"/>
    </row>
    <row r="362" spans="1:31" x14ac:dyDescent="0.15">
      <c r="A362" s="92"/>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c r="AB362" s="92"/>
      <c r="AC362" s="92"/>
      <c r="AD362" s="92"/>
      <c r="AE362" s="92"/>
    </row>
    <row r="363" spans="1:31" x14ac:dyDescent="0.15">
      <c r="A363" s="92"/>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c r="AD363" s="92"/>
      <c r="AE363" s="92"/>
    </row>
    <row r="364" spans="1:31" x14ac:dyDescent="0.15">
      <c r="A364" s="92"/>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c r="AD364" s="92"/>
      <c r="AE364" s="92"/>
    </row>
    <row r="365" spans="1:31" x14ac:dyDescent="0.15">
      <c r="A365" s="92"/>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c r="AD365" s="92"/>
      <c r="AE365" s="92"/>
    </row>
    <row r="366" spans="1:31" x14ac:dyDescent="0.15">
      <c r="A366" s="92"/>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c r="AD366" s="92"/>
      <c r="AE366" s="92"/>
    </row>
    <row r="367" spans="1:31" x14ac:dyDescent="0.15">
      <c r="A367" s="92"/>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row>
    <row r="368" spans="1:31" x14ac:dyDescent="0.15">
      <c r="A368" s="92"/>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row>
    <row r="369" spans="1:31" x14ac:dyDescent="0.15">
      <c r="A369" s="92"/>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row>
    <row r="370" spans="1:31" x14ac:dyDescent="0.15">
      <c r="A370" s="92"/>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c r="AD370" s="92"/>
      <c r="AE370" s="92"/>
    </row>
    <row r="371" spans="1:31" x14ac:dyDescent="0.15">
      <c r="A371" s="92"/>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c r="AD371" s="92"/>
      <c r="AE371" s="92"/>
    </row>
    <row r="372" spans="1:31" x14ac:dyDescent="0.15">
      <c r="A372" s="92"/>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c r="AD372" s="92"/>
      <c r="AE372" s="92"/>
    </row>
    <row r="373" spans="1:31" x14ac:dyDescent="0.15">
      <c r="A373" s="92"/>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c r="AA373" s="92"/>
      <c r="AB373" s="92"/>
      <c r="AC373" s="92"/>
      <c r="AD373" s="92"/>
      <c r="AE373" s="92"/>
    </row>
    <row r="374" spans="1:31" x14ac:dyDescent="0.15">
      <c r="A374" s="92"/>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c r="AA374" s="92"/>
      <c r="AB374" s="92"/>
      <c r="AC374" s="92"/>
      <c r="AD374" s="92"/>
      <c r="AE374" s="92"/>
    </row>
    <row r="375" spans="1:31" x14ac:dyDescent="0.15">
      <c r="A375" s="92"/>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c r="AD375" s="92"/>
      <c r="AE375" s="92"/>
    </row>
    <row r="376" spans="1:31" x14ac:dyDescent="0.15">
      <c r="A376" s="92"/>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c r="AA376" s="92"/>
      <c r="AB376" s="92"/>
      <c r="AC376" s="92"/>
      <c r="AD376" s="92"/>
      <c r="AE376" s="92"/>
    </row>
    <row r="377" spans="1:31" x14ac:dyDescent="0.15">
      <c r="A377" s="92"/>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c r="AA377" s="92"/>
      <c r="AB377" s="92"/>
      <c r="AC377" s="92"/>
      <c r="AD377" s="92"/>
      <c r="AE377" s="92"/>
    </row>
    <row r="378" spans="1:31" x14ac:dyDescent="0.15">
      <c r="A378" s="92"/>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c r="AD378" s="92"/>
      <c r="AE378" s="92"/>
    </row>
    <row r="379" spans="1:31" x14ac:dyDescent="0.15">
      <c r="A379" s="92"/>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c r="AD379" s="92"/>
      <c r="AE379" s="92"/>
    </row>
    <row r="380" spans="1:31" x14ac:dyDescent="0.15">
      <c r="A380" s="92"/>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c r="AD380" s="92"/>
      <c r="AE380" s="92"/>
    </row>
    <row r="381" spans="1:31" x14ac:dyDescent="0.15">
      <c r="A381" s="92"/>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c r="AD381" s="92"/>
      <c r="AE381" s="92"/>
    </row>
    <row r="382" spans="1:31" x14ac:dyDescent="0.15">
      <c r="A382" s="92"/>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c r="AD382" s="92"/>
      <c r="AE382" s="92"/>
    </row>
    <row r="383" spans="1:31" x14ac:dyDescent="0.15">
      <c r="A383" s="92"/>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c r="AA383" s="92"/>
      <c r="AB383" s="92"/>
      <c r="AC383" s="92"/>
      <c r="AD383" s="92"/>
      <c r="AE383" s="92"/>
    </row>
    <row r="384" spans="1:31" x14ac:dyDescent="0.15">
      <c r="A384" s="92"/>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row>
    <row r="385" spans="1:31" x14ac:dyDescent="0.15">
      <c r="A385" s="92"/>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c r="AA385" s="92"/>
      <c r="AB385" s="92"/>
      <c r="AC385" s="92"/>
      <c r="AD385" s="92"/>
      <c r="AE385" s="92"/>
    </row>
    <row r="386" spans="1:31" x14ac:dyDescent="0.15">
      <c r="A386" s="92"/>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c r="AA386" s="92"/>
      <c r="AB386" s="92"/>
      <c r="AC386" s="92"/>
      <c r="AD386" s="92"/>
      <c r="AE386" s="92"/>
    </row>
    <row r="387" spans="1:31" x14ac:dyDescent="0.15">
      <c r="A387" s="92"/>
      <c r="B387" s="92"/>
      <c r="C387" s="92"/>
      <c r="D387" s="92" t="s">
        <v>611</v>
      </c>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c r="AD387" s="92"/>
      <c r="AE387" s="92"/>
    </row>
    <row r="388" spans="1:31" x14ac:dyDescent="0.15">
      <c r="A388" s="92"/>
      <c r="B388" s="92"/>
      <c r="C388" s="92"/>
      <c r="D388" s="92">
        <v>2018</v>
      </c>
      <c r="E388" s="92"/>
      <c r="F388" s="92"/>
      <c r="G388" s="92"/>
      <c r="H388" s="92"/>
      <c r="I388" s="92"/>
      <c r="J388" s="92"/>
      <c r="K388" s="92"/>
      <c r="L388" s="92"/>
      <c r="M388" s="92"/>
      <c r="N388" s="92"/>
      <c r="O388" s="92"/>
      <c r="P388" s="92"/>
      <c r="Q388" s="92"/>
      <c r="R388" s="92"/>
      <c r="S388" s="92"/>
      <c r="T388" s="92"/>
      <c r="U388" s="92"/>
      <c r="V388" s="92"/>
      <c r="W388" s="92"/>
      <c r="X388" s="92"/>
      <c r="Y388" s="92"/>
      <c r="Z388" s="92"/>
      <c r="AA388" s="92"/>
      <c r="AB388" s="92"/>
      <c r="AC388" s="92"/>
      <c r="AD388" s="92"/>
      <c r="AE388" s="92"/>
    </row>
    <row r="389" spans="1:31" x14ac:dyDescent="0.15">
      <c r="A389" s="92"/>
      <c r="B389" s="92"/>
      <c r="C389" s="92"/>
      <c r="D389" s="92">
        <v>2019</v>
      </c>
      <c r="E389" s="92"/>
      <c r="F389" s="92"/>
      <c r="G389" s="92"/>
      <c r="H389" s="92"/>
      <c r="I389" s="92"/>
      <c r="J389" s="92"/>
      <c r="K389" s="92"/>
      <c r="L389" s="92"/>
      <c r="M389" s="92"/>
      <c r="N389" s="92"/>
      <c r="O389" s="92"/>
      <c r="P389" s="92"/>
      <c r="Q389" s="92"/>
      <c r="R389" s="92"/>
      <c r="S389" s="92"/>
      <c r="T389" s="92"/>
      <c r="U389" s="92"/>
      <c r="V389" s="92"/>
      <c r="W389" s="92"/>
      <c r="X389" s="92"/>
      <c r="Y389" s="92"/>
      <c r="Z389" s="92"/>
      <c r="AA389" s="92"/>
      <c r="AB389" s="92"/>
      <c r="AC389" s="92"/>
      <c r="AD389" s="92"/>
      <c r="AE389" s="92"/>
    </row>
    <row r="390" spans="1:31" x14ac:dyDescent="0.15">
      <c r="A390" s="92"/>
      <c r="B390" s="92"/>
      <c r="C390" s="92"/>
      <c r="D390" s="92">
        <v>2020</v>
      </c>
      <c r="E390" s="92"/>
      <c r="F390" s="92"/>
      <c r="G390" s="92"/>
      <c r="H390" s="92"/>
      <c r="I390" s="92"/>
      <c r="J390" s="92"/>
      <c r="K390" s="92"/>
      <c r="L390" s="92"/>
      <c r="M390" s="92"/>
      <c r="N390" s="92"/>
      <c r="O390" s="92"/>
      <c r="P390" s="92"/>
      <c r="Q390" s="92"/>
      <c r="R390" s="92"/>
      <c r="S390" s="92"/>
      <c r="T390" s="92"/>
      <c r="U390" s="92"/>
      <c r="V390" s="92"/>
      <c r="W390" s="92"/>
      <c r="X390" s="92"/>
      <c r="Y390" s="92"/>
      <c r="Z390" s="92"/>
      <c r="AA390" s="92"/>
      <c r="AB390" s="92"/>
      <c r="AC390" s="92"/>
      <c r="AD390" s="92"/>
      <c r="AE390" s="92"/>
    </row>
    <row r="391" spans="1:31" x14ac:dyDescent="0.15">
      <c r="A391" s="92"/>
      <c r="B391" s="92"/>
      <c r="C391" s="92"/>
      <c r="D391" s="92">
        <v>2021</v>
      </c>
      <c r="E391" s="92"/>
      <c r="F391" s="92"/>
      <c r="G391" s="92"/>
      <c r="H391" s="92"/>
      <c r="I391" s="92"/>
      <c r="J391" s="92"/>
      <c r="K391" s="92"/>
      <c r="L391" s="92"/>
      <c r="M391" s="92"/>
      <c r="N391" s="92"/>
      <c r="O391" s="92"/>
      <c r="P391" s="92"/>
      <c r="Q391" s="92"/>
      <c r="R391" s="92"/>
      <c r="S391" s="92"/>
      <c r="T391" s="92"/>
      <c r="U391" s="92"/>
      <c r="V391" s="92"/>
      <c r="W391" s="92"/>
      <c r="X391" s="92"/>
      <c r="Y391" s="92"/>
      <c r="Z391" s="92"/>
      <c r="AA391" s="92"/>
      <c r="AB391" s="92"/>
      <c r="AC391" s="92"/>
      <c r="AD391" s="92"/>
      <c r="AE391" s="92"/>
    </row>
    <row r="392" spans="1:31" x14ac:dyDescent="0.15">
      <c r="A392" s="92"/>
      <c r="B392" s="92"/>
      <c r="C392" s="92"/>
      <c r="D392" s="92">
        <v>2022</v>
      </c>
      <c r="E392" s="92"/>
      <c r="F392" s="92"/>
      <c r="G392" s="92"/>
      <c r="H392" s="92"/>
      <c r="I392" s="92"/>
      <c r="J392" s="92"/>
      <c r="K392" s="92"/>
      <c r="L392" s="92"/>
      <c r="M392" s="92"/>
      <c r="N392" s="92"/>
      <c r="O392" s="92"/>
      <c r="P392" s="92"/>
      <c r="Q392" s="92"/>
      <c r="R392" s="92"/>
      <c r="S392" s="92"/>
      <c r="T392" s="92"/>
      <c r="U392" s="92"/>
      <c r="V392" s="92"/>
      <c r="W392" s="92"/>
      <c r="X392" s="92"/>
      <c r="Y392" s="92"/>
      <c r="Z392" s="92"/>
      <c r="AA392" s="92"/>
      <c r="AB392" s="92"/>
      <c r="AC392" s="92"/>
      <c r="AD392" s="92"/>
      <c r="AE392" s="92"/>
    </row>
    <row r="393" spans="1:31" x14ac:dyDescent="0.15">
      <c r="A393" s="92"/>
      <c r="B393" s="92"/>
      <c r="C393" s="92"/>
      <c r="D393" s="92">
        <v>2023</v>
      </c>
      <c r="E393" s="92"/>
      <c r="F393" s="92"/>
      <c r="G393" s="92"/>
      <c r="H393" s="92"/>
      <c r="I393" s="92"/>
      <c r="J393" s="92"/>
      <c r="K393" s="92"/>
      <c r="L393" s="92"/>
      <c r="M393" s="92"/>
      <c r="N393" s="92"/>
      <c r="O393" s="92"/>
      <c r="P393" s="92"/>
      <c r="Q393" s="92"/>
      <c r="R393" s="92"/>
      <c r="S393" s="92"/>
      <c r="T393" s="92"/>
      <c r="U393" s="92"/>
      <c r="V393" s="92"/>
      <c r="W393" s="92"/>
      <c r="X393" s="92"/>
      <c r="Y393" s="92"/>
      <c r="Z393" s="92"/>
      <c r="AA393" s="92"/>
      <c r="AB393" s="92"/>
      <c r="AC393" s="92"/>
      <c r="AD393" s="92"/>
      <c r="AE393" s="92"/>
    </row>
    <row r="394" spans="1:31" x14ac:dyDescent="0.15">
      <c r="A394" s="92"/>
      <c r="B394" s="92"/>
      <c r="C394" s="92"/>
      <c r="D394" s="92">
        <v>2024</v>
      </c>
      <c r="E394" s="92"/>
      <c r="F394" s="92"/>
      <c r="G394" s="92"/>
      <c r="H394" s="92"/>
      <c r="I394" s="92"/>
      <c r="J394" s="92"/>
      <c r="K394" s="92"/>
      <c r="L394" s="92"/>
      <c r="M394" s="92"/>
      <c r="N394" s="92"/>
      <c r="O394" s="92"/>
      <c r="P394" s="92"/>
      <c r="Q394" s="92"/>
      <c r="R394" s="92"/>
      <c r="S394" s="92"/>
      <c r="T394" s="92"/>
      <c r="U394" s="92"/>
      <c r="V394" s="92"/>
      <c r="W394" s="92"/>
      <c r="X394" s="92"/>
      <c r="Y394" s="92"/>
      <c r="Z394" s="92"/>
      <c r="AA394" s="92"/>
      <c r="AB394" s="92"/>
      <c r="AC394" s="92"/>
      <c r="AD394" s="92"/>
      <c r="AE394" s="92"/>
    </row>
    <row r="395" spans="1:31" x14ac:dyDescent="0.15">
      <c r="A395" s="92"/>
      <c r="B395" s="92"/>
      <c r="C395" s="92"/>
      <c r="D395" s="92">
        <v>2025</v>
      </c>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c r="AD395" s="92"/>
      <c r="AE395" s="92"/>
    </row>
    <row r="396" spans="1:31" x14ac:dyDescent="0.15">
      <c r="A396" s="92"/>
      <c r="B396" s="92"/>
      <c r="C396" s="92"/>
      <c r="D396" s="592" t="s">
        <v>425</v>
      </c>
      <c r="E396" s="92"/>
      <c r="F396" s="92"/>
      <c r="G396" s="92"/>
      <c r="H396" s="92"/>
      <c r="I396" s="92"/>
      <c r="J396" s="92"/>
      <c r="K396" s="92"/>
      <c r="L396" s="92"/>
      <c r="M396" s="92"/>
      <c r="N396" s="92"/>
      <c r="O396" s="92"/>
      <c r="P396" s="92"/>
      <c r="Q396" s="92"/>
      <c r="R396" s="92"/>
      <c r="S396" s="92"/>
      <c r="T396" s="92"/>
      <c r="U396" s="92"/>
      <c r="V396" s="92"/>
      <c r="W396" s="92"/>
      <c r="X396" s="92"/>
      <c r="Y396" s="92"/>
      <c r="Z396" s="92"/>
      <c r="AA396" s="92"/>
      <c r="AB396" s="92"/>
      <c r="AC396" s="92"/>
      <c r="AD396" s="92"/>
      <c r="AE396" s="92"/>
    </row>
    <row r="397" spans="1:31" x14ac:dyDescent="0.15">
      <c r="A397" s="92"/>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c r="AA397" s="92"/>
      <c r="AB397" s="92"/>
      <c r="AC397" s="92"/>
      <c r="AD397" s="92"/>
      <c r="AE397" s="92"/>
    </row>
    <row r="398" spans="1:31" x14ac:dyDescent="0.15">
      <c r="A398" s="92"/>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c r="AA398" s="92"/>
      <c r="AB398" s="92"/>
      <c r="AC398" s="92"/>
      <c r="AD398" s="92"/>
      <c r="AE398" s="92"/>
    </row>
    <row r="399" spans="1:31" x14ac:dyDescent="0.15">
      <c r="A399" s="92"/>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92"/>
    </row>
    <row r="400" spans="1:31" x14ac:dyDescent="0.15">
      <c r="A400" s="92"/>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c r="AA400" s="92"/>
      <c r="AB400" s="92"/>
      <c r="AC400" s="92"/>
      <c r="AD400" s="92"/>
      <c r="AE400" s="92"/>
    </row>
    <row r="401" spans="1:31" x14ac:dyDescent="0.15">
      <c r="A401" s="92"/>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c r="AA401" s="92"/>
      <c r="AB401" s="92"/>
      <c r="AC401" s="92"/>
      <c r="AD401" s="92"/>
      <c r="AE401" s="92"/>
    </row>
    <row r="402" spans="1:31" x14ac:dyDescent="0.15">
      <c r="A402" s="92"/>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c r="AA402" s="92"/>
      <c r="AB402" s="92"/>
      <c r="AC402" s="92"/>
      <c r="AD402" s="92"/>
      <c r="AE402" s="92"/>
    </row>
    <row r="403" spans="1:31" x14ac:dyDescent="0.15">
      <c r="A403" s="92"/>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92"/>
    </row>
    <row r="404" spans="1:31" x14ac:dyDescent="0.15">
      <c r="A404" s="92"/>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c r="AA404" s="92"/>
      <c r="AB404" s="92"/>
      <c r="AC404" s="92"/>
      <c r="AD404" s="92"/>
      <c r="AE404" s="92"/>
    </row>
    <row r="405" spans="1:31" x14ac:dyDescent="0.15">
      <c r="A405" s="92"/>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c r="AA405" s="92"/>
      <c r="AB405" s="92"/>
      <c r="AC405" s="92"/>
      <c r="AD405" s="92"/>
      <c r="AE405" s="92"/>
    </row>
    <row r="406" spans="1:31" x14ac:dyDescent="0.15">
      <c r="A406" s="92"/>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c r="AA406" s="92"/>
      <c r="AB406" s="92"/>
      <c r="AC406" s="92"/>
      <c r="AD406" s="92"/>
      <c r="AE406" s="92"/>
    </row>
    <row r="407" spans="1:31" x14ac:dyDescent="0.15">
      <c r="A407" s="92"/>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92"/>
    </row>
    <row r="408" spans="1:31" x14ac:dyDescent="0.15">
      <c r="A408" s="92"/>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c r="AA408" s="92"/>
      <c r="AB408" s="92"/>
      <c r="AC408" s="92"/>
      <c r="AD408" s="92"/>
      <c r="AE408" s="92"/>
    </row>
    <row r="409" spans="1:31" x14ac:dyDescent="0.15">
      <c r="A409" s="92"/>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row>
    <row r="410" spans="1:31" x14ac:dyDescent="0.15">
      <c r="A410" s="92"/>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c r="AD410" s="92"/>
      <c r="AE410" s="92"/>
    </row>
    <row r="411" spans="1:31" x14ac:dyDescent="0.15">
      <c r="A411" s="92"/>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92"/>
    </row>
    <row r="412" spans="1:31" x14ac:dyDescent="0.15">
      <c r="A412" s="92"/>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c r="AA412" s="92"/>
      <c r="AB412" s="92"/>
      <c r="AC412" s="92"/>
      <c r="AD412" s="92"/>
      <c r="AE412" s="92"/>
    </row>
    <row r="413" spans="1:31" x14ac:dyDescent="0.15">
      <c r="A413" s="92"/>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c r="AA413" s="92"/>
      <c r="AB413" s="92"/>
      <c r="AC413" s="92"/>
      <c r="AD413" s="92"/>
      <c r="AE413" s="92"/>
    </row>
    <row r="414" spans="1:31" x14ac:dyDescent="0.15">
      <c r="A414" s="92"/>
      <c r="B414" s="92"/>
      <c r="C414" s="92"/>
      <c r="D414" s="92"/>
      <c r="E414" s="92"/>
      <c r="F414" s="92"/>
      <c r="G414" s="92"/>
      <c r="H414" s="92"/>
      <c r="I414" s="92"/>
      <c r="J414" s="92"/>
      <c r="K414" s="92"/>
      <c r="L414" s="92"/>
      <c r="M414" s="92"/>
      <c r="N414" s="92"/>
      <c r="O414" s="92"/>
      <c r="P414" s="92"/>
      <c r="Q414" s="92"/>
      <c r="R414" s="92"/>
      <c r="S414" s="92"/>
      <c r="T414" s="92"/>
      <c r="U414" s="92"/>
      <c r="V414" s="92"/>
      <c r="W414" s="92"/>
      <c r="X414" s="92"/>
      <c r="Y414" s="92"/>
      <c r="Z414" s="92"/>
      <c r="AA414" s="92"/>
      <c r="AB414" s="92"/>
      <c r="AC414" s="92"/>
      <c r="AD414" s="92"/>
      <c r="AE414" s="92"/>
    </row>
    <row r="415" spans="1:31" x14ac:dyDescent="0.15">
      <c r="A415" s="92"/>
      <c r="B415" s="92"/>
      <c r="C415" s="92"/>
      <c r="D415" s="92"/>
      <c r="E415" s="92"/>
      <c r="F415" s="92"/>
      <c r="G415" s="92"/>
      <c r="H415" s="92"/>
      <c r="I415" s="92"/>
      <c r="J415" s="92"/>
      <c r="K415" s="92"/>
      <c r="L415" s="92"/>
      <c r="M415" s="92"/>
      <c r="N415" s="92"/>
      <c r="O415" s="92"/>
      <c r="P415" s="92"/>
      <c r="Q415" s="92"/>
      <c r="R415" s="92"/>
      <c r="S415" s="92"/>
      <c r="T415" s="92"/>
      <c r="U415" s="92"/>
      <c r="V415" s="92"/>
      <c r="W415" s="92"/>
      <c r="X415" s="92"/>
      <c r="Y415" s="92"/>
      <c r="Z415" s="92"/>
      <c r="AA415" s="92"/>
      <c r="AB415" s="92"/>
      <c r="AC415" s="92"/>
      <c r="AD415" s="92"/>
      <c r="AE415" s="92"/>
    </row>
    <row r="416" spans="1:31" x14ac:dyDescent="0.15">
      <c r="A416" s="92"/>
      <c r="B416" s="92"/>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c r="AA416" s="92"/>
      <c r="AB416" s="92"/>
      <c r="AC416" s="92"/>
      <c r="AD416" s="92"/>
      <c r="AE416" s="92"/>
    </row>
    <row r="417" spans="1:31" x14ac:dyDescent="0.15">
      <c r="A417" s="92"/>
      <c r="B417" s="92"/>
      <c r="C417" s="92"/>
      <c r="D417" s="92"/>
      <c r="E417" s="92"/>
      <c r="F417" s="92"/>
      <c r="G417" s="92"/>
      <c r="H417" s="92"/>
      <c r="I417" s="92"/>
      <c r="J417" s="92"/>
      <c r="K417" s="92"/>
      <c r="L417" s="92"/>
      <c r="M417" s="92"/>
      <c r="N417" s="92"/>
      <c r="O417" s="92"/>
      <c r="P417" s="92"/>
      <c r="Q417" s="92"/>
      <c r="R417" s="92"/>
      <c r="S417" s="92"/>
      <c r="T417" s="92"/>
      <c r="U417" s="92"/>
      <c r="V417" s="92"/>
      <c r="W417" s="92"/>
      <c r="X417" s="92"/>
      <c r="Y417" s="92"/>
      <c r="Z417" s="92"/>
      <c r="AA417" s="92"/>
      <c r="AB417" s="92"/>
      <c r="AC417" s="92"/>
      <c r="AD417" s="92"/>
      <c r="AE417" s="92"/>
    </row>
    <row r="418" spans="1:31" x14ac:dyDescent="0.15">
      <c r="A418" s="92"/>
      <c r="B418" s="92"/>
      <c r="C418" s="92"/>
      <c r="D418" s="92"/>
      <c r="E418" s="92"/>
      <c r="F418" s="92"/>
      <c r="G418" s="92"/>
      <c r="H418" s="92"/>
      <c r="I418" s="92"/>
      <c r="J418" s="92"/>
      <c r="K418" s="92"/>
      <c r="L418" s="92"/>
      <c r="M418" s="92"/>
      <c r="N418" s="92"/>
      <c r="O418" s="92"/>
      <c r="P418" s="92"/>
      <c r="Q418" s="92"/>
      <c r="R418" s="92"/>
      <c r="S418" s="92"/>
      <c r="T418" s="92"/>
      <c r="U418" s="92"/>
      <c r="V418" s="92"/>
      <c r="W418" s="92"/>
      <c r="X418" s="92"/>
      <c r="Y418" s="92"/>
      <c r="Z418" s="92"/>
      <c r="AA418" s="92"/>
      <c r="AB418" s="92"/>
      <c r="AC418" s="92"/>
      <c r="AD418" s="92"/>
      <c r="AE418" s="92"/>
    </row>
    <row r="419" spans="1:31" x14ac:dyDescent="0.15">
      <c r="A419" s="92"/>
      <c r="B419" s="92"/>
      <c r="C419" s="92"/>
      <c r="D419" s="92"/>
      <c r="E419" s="92"/>
      <c r="F419" s="92"/>
      <c r="G419" s="92"/>
      <c r="H419" s="92"/>
      <c r="I419" s="92"/>
      <c r="J419" s="92"/>
      <c r="K419" s="92"/>
      <c r="L419" s="92"/>
      <c r="M419" s="92"/>
      <c r="N419" s="92"/>
      <c r="O419" s="92"/>
      <c r="P419" s="92"/>
      <c r="Q419" s="92"/>
      <c r="R419" s="92"/>
      <c r="S419" s="92"/>
      <c r="T419" s="92"/>
      <c r="U419" s="92"/>
      <c r="V419" s="92"/>
      <c r="W419" s="92"/>
      <c r="X419" s="92"/>
      <c r="Y419" s="92"/>
      <c r="Z419" s="92"/>
      <c r="AA419" s="92"/>
      <c r="AB419" s="92"/>
      <c r="AC419" s="92"/>
      <c r="AD419" s="92"/>
      <c r="AE419" s="92"/>
    </row>
    <row r="420" spans="1:31" x14ac:dyDescent="0.15">
      <c r="A420" s="92"/>
      <c r="B420" s="92"/>
      <c r="C420" s="92"/>
      <c r="D420" s="92"/>
      <c r="E420" s="92"/>
      <c r="F420" s="92"/>
      <c r="G420" s="92"/>
      <c r="H420" s="92"/>
      <c r="I420" s="92"/>
      <c r="J420" s="92"/>
      <c r="K420" s="92"/>
      <c r="L420" s="92"/>
      <c r="M420" s="92"/>
      <c r="N420" s="92"/>
      <c r="O420" s="92"/>
      <c r="P420" s="92"/>
      <c r="Q420" s="92"/>
      <c r="R420" s="92"/>
      <c r="S420" s="92"/>
      <c r="T420" s="92"/>
      <c r="U420" s="92"/>
      <c r="V420" s="92"/>
      <c r="W420" s="92"/>
      <c r="X420" s="92"/>
      <c r="Y420" s="92"/>
      <c r="Z420" s="92"/>
      <c r="AA420" s="92"/>
      <c r="AB420" s="92"/>
      <c r="AC420" s="92"/>
      <c r="AD420" s="92"/>
      <c r="AE420" s="92"/>
    </row>
    <row r="421" spans="1:31" x14ac:dyDescent="0.15">
      <c r="A421" s="92"/>
      <c r="B421" s="92"/>
      <c r="C421" s="92"/>
      <c r="D421" s="92"/>
      <c r="E421" s="92"/>
      <c r="F421" s="92"/>
      <c r="G421" s="92"/>
      <c r="H421" s="92"/>
      <c r="I421" s="92"/>
      <c r="J421" s="92"/>
      <c r="K421" s="92"/>
      <c r="L421" s="92"/>
      <c r="M421" s="92"/>
      <c r="N421" s="92"/>
      <c r="O421" s="92"/>
      <c r="P421" s="92"/>
      <c r="Q421" s="92"/>
      <c r="R421" s="92"/>
      <c r="S421" s="92"/>
      <c r="T421" s="92"/>
      <c r="U421" s="92"/>
      <c r="V421" s="92"/>
      <c r="W421" s="92"/>
      <c r="X421" s="92"/>
      <c r="Y421" s="92"/>
      <c r="Z421" s="92"/>
      <c r="AA421" s="92"/>
      <c r="AB421" s="92"/>
      <c r="AC421" s="92"/>
      <c r="AD421" s="92"/>
      <c r="AE421" s="92"/>
    </row>
    <row r="422" spans="1:31" x14ac:dyDescent="0.15">
      <c r="A422" s="92"/>
      <c r="B422" s="92"/>
      <c r="C422" s="92"/>
      <c r="D422" s="92"/>
      <c r="E422" s="92"/>
      <c r="F422" s="92"/>
      <c r="G422" s="92"/>
      <c r="H422" s="92"/>
      <c r="I422" s="92"/>
      <c r="J422" s="92"/>
      <c r="K422" s="92"/>
      <c r="L422" s="92"/>
      <c r="M422" s="92"/>
      <c r="N422" s="92"/>
      <c r="O422" s="92"/>
      <c r="P422" s="92"/>
      <c r="Q422" s="92"/>
      <c r="R422" s="92"/>
      <c r="S422" s="92"/>
      <c r="T422" s="92"/>
      <c r="U422" s="92"/>
      <c r="V422" s="92"/>
      <c r="W422" s="92"/>
      <c r="X422" s="92"/>
      <c r="Y422" s="92"/>
      <c r="Z422" s="92"/>
      <c r="AA422" s="92"/>
      <c r="AB422" s="92"/>
      <c r="AC422" s="92"/>
      <c r="AD422" s="92"/>
      <c r="AE422" s="92"/>
    </row>
    <row r="423" spans="1:31" x14ac:dyDescent="0.15">
      <c r="A423" s="92"/>
      <c r="B423" s="92"/>
      <c r="C423" s="92"/>
      <c r="D423" s="92"/>
      <c r="E423" s="92"/>
      <c r="F423" s="92"/>
      <c r="G423" s="92"/>
      <c r="H423" s="92"/>
      <c r="I423" s="92"/>
      <c r="J423" s="92"/>
      <c r="K423" s="92"/>
      <c r="L423" s="92"/>
      <c r="M423" s="92"/>
      <c r="N423" s="92"/>
      <c r="O423" s="92"/>
      <c r="P423" s="92"/>
      <c r="Q423" s="92"/>
      <c r="R423" s="92"/>
      <c r="S423" s="92"/>
      <c r="T423" s="92"/>
      <c r="U423" s="92"/>
      <c r="V423" s="92"/>
      <c r="W423" s="92"/>
      <c r="X423" s="92"/>
      <c r="Y423" s="92"/>
      <c r="Z423" s="92"/>
      <c r="AA423" s="92"/>
      <c r="AB423" s="92"/>
      <c r="AC423" s="92"/>
      <c r="AD423" s="92"/>
      <c r="AE423" s="92"/>
    </row>
    <row r="424" spans="1:31" x14ac:dyDescent="0.15">
      <c r="A424" s="92"/>
      <c r="B424" s="92"/>
      <c r="C424" s="92"/>
      <c r="D424" s="92"/>
      <c r="E424" s="92"/>
      <c r="F424" s="92"/>
      <c r="G424" s="92"/>
      <c r="H424" s="92"/>
      <c r="I424" s="92"/>
      <c r="J424" s="92"/>
      <c r="K424" s="92"/>
      <c r="L424" s="92"/>
      <c r="M424" s="92"/>
      <c r="N424" s="92"/>
      <c r="O424" s="92"/>
      <c r="P424" s="92"/>
      <c r="Q424" s="92"/>
      <c r="R424" s="92"/>
      <c r="S424" s="92"/>
      <c r="T424" s="92"/>
      <c r="U424" s="92"/>
      <c r="V424" s="92"/>
      <c r="W424" s="92"/>
      <c r="X424" s="92"/>
      <c r="Y424" s="92"/>
      <c r="Z424" s="92"/>
      <c r="AA424" s="92"/>
      <c r="AB424" s="92"/>
      <c r="AC424" s="92"/>
      <c r="AD424" s="92"/>
      <c r="AE424" s="92"/>
    </row>
    <row r="425" spans="1:31" x14ac:dyDescent="0.15">
      <c r="A425" s="92"/>
      <c r="B425" s="92"/>
      <c r="C425" s="92"/>
      <c r="D425" s="92"/>
      <c r="E425" s="92"/>
      <c r="F425" s="92"/>
      <c r="G425" s="92"/>
      <c r="H425" s="92"/>
      <c r="I425" s="92"/>
      <c r="J425" s="92"/>
      <c r="K425" s="92"/>
      <c r="L425" s="92"/>
      <c r="M425" s="92"/>
      <c r="N425" s="92"/>
      <c r="O425" s="92"/>
      <c r="P425" s="92"/>
      <c r="Q425" s="92"/>
      <c r="R425" s="92"/>
      <c r="S425" s="92"/>
      <c r="T425" s="92"/>
      <c r="U425" s="92"/>
      <c r="V425" s="92"/>
      <c r="W425" s="92"/>
      <c r="X425" s="92"/>
      <c r="Y425" s="92"/>
      <c r="Z425" s="92"/>
      <c r="AA425" s="92"/>
      <c r="AB425" s="92"/>
      <c r="AC425" s="92"/>
      <c r="AD425" s="92"/>
      <c r="AE425" s="92"/>
    </row>
    <row r="426" spans="1:31" x14ac:dyDescent="0.15">
      <c r="A426" s="92"/>
      <c r="B426" s="92"/>
      <c r="C426" s="92"/>
      <c r="D426" s="92"/>
      <c r="E426" s="92"/>
      <c r="F426" s="92"/>
      <c r="G426" s="92"/>
      <c r="H426" s="92"/>
      <c r="I426" s="92"/>
      <c r="J426" s="92"/>
      <c r="K426" s="92"/>
      <c r="L426" s="92"/>
      <c r="M426" s="92"/>
      <c r="N426" s="92"/>
      <c r="O426" s="92"/>
      <c r="P426" s="92"/>
      <c r="Q426" s="92"/>
      <c r="R426" s="92"/>
      <c r="S426" s="92"/>
      <c r="T426" s="92"/>
      <c r="U426" s="92"/>
      <c r="V426" s="92"/>
      <c r="W426" s="92"/>
      <c r="X426" s="92"/>
      <c r="Y426" s="92"/>
      <c r="Z426" s="92"/>
      <c r="AA426" s="92"/>
      <c r="AB426" s="92"/>
      <c r="AC426" s="92"/>
      <c r="AD426" s="92"/>
      <c r="AE426" s="92"/>
    </row>
    <row r="427" spans="1:31" x14ac:dyDescent="0.15">
      <c r="A427" s="92"/>
      <c r="B427" s="92"/>
      <c r="C427" s="92"/>
      <c r="D427" s="92"/>
      <c r="E427" s="92"/>
      <c r="F427" s="92"/>
      <c r="G427" s="92"/>
      <c r="H427" s="92"/>
      <c r="I427" s="92"/>
      <c r="J427" s="92"/>
      <c r="K427" s="92"/>
      <c r="L427" s="92"/>
      <c r="M427" s="92"/>
      <c r="N427" s="92"/>
      <c r="O427" s="92"/>
      <c r="P427" s="92"/>
      <c r="Q427" s="92"/>
      <c r="R427" s="92"/>
      <c r="S427" s="92"/>
      <c r="T427" s="92"/>
      <c r="U427" s="92"/>
      <c r="V427" s="92"/>
      <c r="W427" s="92"/>
      <c r="X427" s="92"/>
      <c r="Y427" s="92"/>
      <c r="Z427" s="92"/>
      <c r="AA427" s="92"/>
      <c r="AB427" s="92"/>
      <c r="AC427" s="92"/>
      <c r="AD427" s="92"/>
      <c r="AE427" s="92"/>
    </row>
    <row r="428" spans="1:31" x14ac:dyDescent="0.15">
      <c r="A428" s="92"/>
      <c r="B428" s="92"/>
      <c r="C428" s="92"/>
      <c r="D428" s="92"/>
      <c r="E428" s="9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row>
    <row r="429" spans="1:31" x14ac:dyDescent="0.15">
      <c r="A429" s="92"/>
      <c r="B429" s="92"/>
      <c r="C429" s="92"/>
      <c r="D429" s="92"/>
      <c r="E429" s="92"/>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row>
    <row r="430" spans="1:31" x14ac:dyDescent="0.15">
      <c r="A430" s="92"/>
      <c r="B430" s="92"/>
      <c r="C430" s="92"/>
      <c r="D430" s="92"/>
      <c r="E430" s="92"/>
      <c r="F430" s="92"/>
      <c r="G430" s="92"/>
      <c r="H430" s="92"/>
      <c r="I430" s="92"/>
      <c r="J430" s="92"/>
      <c r="K430" s="92"/>
      <c r="L430" s="92"/>
      <c r="M430" s="92"/>
      <c r="N430" s="92"/>
      <c r="O430" s="92"/>
      <c r="P430" s="92"/>
      <c r="Q430" s="92"/>
      <c r="R430" s="92"/>
      <c r="S430" s="92"/>
      <c r="T430" s="92"/>
      <c r="U430" s="92"/>
      <c r="V430" s="92"/>
      <c r="W430" s="92"/>
      <c r="X430" s="92"/>
      <c r="Y430" s="92"/>
      <c r="Z430" s="92"/>
      <c r="AA430" s="92"/>
      <c r="AB430" s="92"/>
      <c r="AC430" s="92"/>
      <c r="AD430" s="92"/>
      <c r="AE430" s="92"/>
    </row>
    <row r="431" spans="1:31" x14ac:dyDescent="0.15">
      <c r="A431" s="92"/>
      <c r="B431" s="92"/>
      <c r="C431" s="92"/>
      <c r="D431" s="92"/>
      <c r="E431" s="92"/>
      <c r="F431" s="92"/>
      <c r="G431" s="92"/>
      <c r="H431" s="92"/>
      <c r="I431" s="92"/>
      <c r="J431" s="92"/>
      <c r="K431" s="92"/>
      <c r="L431" s="92"/>
      <c r="M431" s="92"/>
      <c r="N431" s="92"/>
      <c r="O431" s="92"/>
      <c r="P431" s="92"/>
      <c r="Q431" s="92"/>
      <c r="R431" s="92"/>
      <c r="S431" s="92"/>
      <c r="T431" s="92"/>
      <c r="U431" s="92"/>
      <c r="V431" s="92"/>
      <c r="W431" s="92"/>
      <c r="X431" s="92"/>
      <c r="Y431" s="92"/>
      <c r="Z431" s="92"/>
      <c r="AA431" s="92"/>
      <c r="AB431" s="92"/>
      <c r="AC431" s="92"/>
      <c r="AD431" s="92"/>
      <c r="AE431" s="92"/>
    </row>
    <row r="432" spans="1:31" x14ac:dyDescent="0.15">
      <c r="A432" s="92"/>
      <c r="B432" s="92"/>
      <c r="C432" s="92"/>
      <c r="D432" s="92"/>
      <c r="E432" s="92"/>
      <c r="F432" s="92"/>
      <c r="G432" s="92"/>
      <c r="H432" s="92"/>
      <c r="I432" s="92"/>
      <c r="J432" s="92"/>
      <c r="K432" s="92"/>
      <c r="L432" s="92"/>
      <c r="M432" s="92"/>
      <c r="N432" s="92"/>
      <c r="O432" s="92"/>
      <c r="P432" s="92"/>
      <c r="Q432" s="92"/>
      <c r="R432" s="92"/>
      <c r="S432" s="92"/>
      <c r="T432" s="92"/>
      <c r="U432" s="92"/>
      <c r="V432" s="92"/>
      <c r="W432" s="92"/>
      <c r="X432" s="92"/>
      <c r="Y432" s="92"/>
      <c r="Z432" s="92"/>
      <c r="AA432" s="92"/>
      <c r="AB432" s="92"/>
      <c r="AC432" s="92"/>
      <c r="AD432" s="92"/>
      <c r="AE432" s="92"/>
    </row>
    <row r="433" spans="1:31" x14ac:dyDescent="0.15">
      <c r="A433" s="92"/>
      <c r="B433" s="92"/>
      <c r="C433" s="92"/>
      <c r="D433" s="92"/>
      <c r="E433" s="92"/>
      <c r="F433" s="92"/>
      <c r="G433" s="92"/>
      <c r="H433" s="92"/>
      <c r="I433" s="92"/>
      <c r="J433" s="92"/>
      <c r="K433" s="92"/>
      <c r="L433" s="92"/>
      <c r="M433" s="92"/>
      <c r="N433" s="92"/>
      <c r="O433" s="92"/>
      <c r="P433" s="92"/>
      <c r="Q433" s="92"/>
      <c r="R433" s="92"/>
      <c r="S433" s="92"/>
      <c r="T433" s="92"/>
      <c r="U433" s="92"/>
      <c r="V433" s="92"/>
      <c r="W433" s="92"/>
      <c r="X433" s="92"/>
      <c r="Y433" s="92"/>
      <c r="Z433" s="92"/>
      <c r="AA433" s="92"/>
      <c r="AB433" s="92"/>
      <c r="AC433" s="92"/>
      <c r="AD433" s="92"/>
      <c r="AE433" s="92"/>
    </row>
    <row r="434" spans="1:31" x14ac:dyDescent="0.15">
      <c r="A434" s="92"/>
      <c r="B434" s="92"/>
      <c r="C434" s="92"/>
      <c r="D434" s="92"/>
      <c r="E434" s="92"/>
      <c r="F434" s="92"/>
      <c r="G434" s="92"/>
      <c r="H434" s="92"/>
      <c r="I434" s="92"/>
      <c r="J434" s="92"/>
      <c r="K434" s="92"/>
      <c r="L434" s="92"/>
      <c r="M434" s="92"/>
      <c r="N434" s="92"/>
      <c r="O434" s="92"/>
      <c r="P434" s="92"/>
      <c r="Q434" s="92"/>
      <c r="R434" s="92"/>
      <c r="S434" s="92"/>
      <c r="T434" s="92"/>
      <c r="U434" s="92"/>
      <c r="V434" s="92"/>
      <c r="W434" s="92"/>
      <c r="X434" s="92"/>
      <c r="Y434" s="92"/>
      <c r="Z434" s="92"/>
      <c r="AA434" s="92"/>
      <c r="AB434" s="92"/>
      <c r="AC434" s="92"/>
      <c r="AD434" s="92"/>
      <c r="AE434" s="92"/>
    </row>
    <row r="435" spans="1:31" x14ac:dyDescent="0.15">
      <c r="A435" s="92"/>
      <c r="B435" s="92"/>
      <c r="C435" s="92"/>
      <c r="D435" s="92"/>
      <c r="E435" s="92"/>
      <c r="F435" s="92"/>
      <c r="G435" s="92"/>
      <c r="H435" s="92"/>
      <c r="I435" s="92"/>
      <c r="J435" s="92"/>
      <c r="K435" s="92"/>
      <c r="L435" s="92"/>
      <c r="M435" s="92"/>
      <c r="N435" s="92"/>
      <c r="O435" s="92"/>
      <c r="P435" s="92"/>
      <c r="Q435" s="92"/>
      <c r="R435" s="92"/>
      <c r="S435" s="92"/>
      <c r="T435" s="92"/>
      <c r="U435" s="92"/>
      <c r="V435" s="92"/>
      <c r="W435" s="92"/>
      <c r="X435" s="92"/>
      <c r="Y435" s="92"/>
      <c r="Z435" s="92"/>
      <c r="AA435" s="92"/>
      <c r="AB435" s="92"/>
      <c r="AC435" s="92"/>
      <c r="AD435" s="92"/>
      <c r="AE435" s="92"/>
    </row>
    <row r="436" spans="1:31" x14ac:dyDescent="0.15">
      <c r="A436" s="92"/>
      <c r="B436" s="92"/>
      <c r="C436" s="92"/>
      <c r="D436" s="92"/>
      <c r="E436" s="92"/>
      <c r="F436" s="92"/>
      <c r="G436" s="92"/>
      <c r="H436" s="92"/>
      <c r="I436" s="92"/>
      <c r="J436" s="92"/>
      <c r="K436" s="92"/>
      <c r="L436" s="92"/>
      <c r="M436" s="92"/>
      <c r="N436" s="92"/>
      <c r="O436" s="92"/>
      <c r="P436" s="92"/>
      <c r="Q436" s="92"/>
      <c r="R436" s="92"/>
      <c r="S436" s="92"/>
      <c r="T436" s="92"/>
      <c r="U436" s="92"/>
      <c r="V436" s="92"/>
      <c r="W436" s="92"/>
      <c r="X436" s="92"/>
      <c r="Y436" s="92"/>
      <c r="Z436" s="92"/>
      <c r="AA436" s="92"/>
      <c r="AB436" s="92"/>
      <c r="AC436" s="92"/>
      <c r="AD436" s="92"/>
      <c r="AE436" s="92"/>
    </row>
    <row r="437" spans="1:31" x14ac:dyDescent="0.15">
      <c r="A437" s="92"/>
      <c r="B437" s="92"/>
      <c r="C437" s="92"/>
      <c r="D437" s="92"/>
      <c r="E437" s="92"/>
      <c r="F437" s="92"/>
      <c r="G437" s="92"/>
      <c r="H437" s="92"/>
      <c r="I437" s="92"/>
      <c r="J437" s="92"/>
      <c r="K437" s="92"/>
      <c r="L437" s="92"/>
      <c r="M437" s="92"/>
      <c r="N437" s="92"/>
      <c r="O437" s="92"/>
      <c r="P437" s="92"/>
      <c r="Q437" s="92"/>
      <c r="R437" s="92"/>
      <c r="S437" s="92"/>
      <c r="T437" s="92"/>
      <c r="U437" s="92"/>
      <c r="V437" s="92"/>
      <c r="W437" s="92"/>
      <c r="X437" s="92"/>
      <c r="Y437" s="92"/>
      <c r="Z437" s="92"/>
      <c r="AA437" s="92"/>
      <c r="AB437" s="92"/>
      <c r="AC437" s="92"/>
      <c r="AD437" s="92"/>
      <c r="AE437" s="92"/>
    </row>
    <row r="438" spans="1:31" x14ac:dyDescent="0.15">
      <c r="A438" s="92"/>
      <c r="B438" s="92"/>
      <c r="C438" s="92"/>
      <c r="D438" s="92"/>
      <c r="E438" s="92"/>
      <c r="F438" s="92"/>
      <c r="G438" s="92"/>
      <c r="H438" s="92"/>
      <c r="I438" s="92"/>
      <c r="J438" s="92"/>
      <c r="K438" s="92"/>
      <c r="L438" s="92"/>
      <c r="M438" s="92"/>
      <c r="N438" s="92"/>
      <c r="O438" s="92"/>
      <c r="P438" s="92"/>
      <c r="Q438" s="92"/>
      <c r="R438" s="92"/>
      <c r="S438" s="92"/>
      <c r="T438" s="92"/>
      <c r="U438" s="92"/>
      <c r="V438" s="92"/>
      <c r="W438" s="92"/>
      <c r="X438" s="92"/>
      <c r="Y438" s="92"/>
      <c r="Z438" s="92"/>
      <c r="AA438" s="92"/>
      <c r="AB438" s="92"/>
      <c r="AC438" s="92"/>
      <c r="AD438" s="92"/>
      <c r="AE438" s="92"/>
    </row>
    <row r="439" spans="1:31" x14ac:dyDescent="0.15">
      <c r="A439" s="92"/>
      <c r="B439" s="92"/>
      <c r="C439" s="92"/>
      <c r="D439" s="92"/>
      <c r="E439" s="92"/>
      <c r="F439" s="92"/>
      <c r="G439" s="92"/>
      <c r="H439" s="92"/>
      <c r="I439" s="92"/>
      <c r="J439" s="92"/>
      <c r="K439" s="92"/>
      <c r="L439" s="92"/>
      <c r="M439" s="92"/>
      <c r="N439" s="92"/>
      <c r="O439" s="92"/>
      <c r="P439" s="92"/>
      <c r="Q439" s="92"/>
      <c r="R439" s="92"/>
      <c r="S439" s="92"/>
      <c r="T439" s="92"/>
      <c r="U439" s="92"/>
      <c r="V439" s="92"/>
      <c r="W439" s="92"/>
      <c r="X439" s="92"/>
      <c r="Y439" s="92"/>
      <c r="Z439" s="92"/>
      <c r="AA439" s="92"/>
      <c r="AB439" s="92"/>
      <c r="AC439" s="92"/>
      <c r="AD439" s="92"/>
      <c r="AE439" s="92"/>
    </row>
    <row r="440" spans="1:31" x14ac:dyDescent="0.15">
      <c r="A440" s="92"/>
      <c r="B440" s="92"/>
      <c r="C440" s="92"/>
      <c r="D440" s="92"/>
      <c r="E440" s="92"/>
      <c r="F440" s="92"/>
      <c r="G440" s="92"/>
      <c r="H440" s="92"/>
      <c r="I440" s="92"/>
      <c r="J440" s="92"/>
      <c r="K440" s="92"/>
      <c r="L440" s="92"/>
      <c r="M440" s="92"/>
      <c r="N440" s="92"/>
      <c r="O440" s="92"/>
      <c r="P440" s="92"/>
      <c r="Q440" s="92"/>
      <c r="R440" s="92"/>
      <c r="S440" s="92"/>
      <c r="T440" s="92"/>
      <c r="U440" s="92"/>
      <c r="V440" s="92"/>
      <c r="W440" s="92"/>
      <c r="X440" s="92"/>
      <c r="Y440" s="92"/>
      <c r="Z440" s="92"/>
      <c r="AA440" s="92"/>
      <c r="AB440" s="92"/>
      <c r="AC440" s="92"/>
      <c r="AD440" s="92"/>
      <c r="AE440" s="92"/>
    </row>
    <row r="441" spans="1:31" x14ac:dyDescent="0.15">
      <c r="A441" s="92"/>
      <c r="B441" s="92"/>
      <c r="C441" s="92"/>
      <c r="D441" s="92"/>
      <c r="E441" s="92"/>
      <c r="F441" s="92"/>
      <c r="G441" s="92"/>
      <c r="H441" s="92"/>
      <c r="I441" s="92"/>
      <c r="J441" s="92"/>
      <c r="K441" s="92"/>
      <c r="L441" s="92"/>
      <c r="M441" s="92"/>
      <c r="N441" s="92"/>
      <c r="O441" s="92"/>
      <c r="P441" s="92"/>
      <c r="Q441" s="92"/>
      <c r="R441" s="92"/>
      <c r="S441" s="92"/>
      <c r="T441" s="92"/>
      <c r="U441" s="92"/>
      <c r="V441" s="92"/>
      <c r="W441" s="92"/>
      <c r="X441" s="92"/>
      <c r="Y441" s="92"/>
      <c r="Z441" s="92"/>
      <c r="AA441" s="92"/>
      <c r="AB441" s="92"/>
      <c r="AC441" s="92"/>
      <c r="AD441" s="92"/>
      <c r="AE441" s="92"/>
    </row>
    <row r="442" spans="1:31" x14ac:dyDescent="0.15">
      <c r="A442" s="92"/>
      <c r="B442" s="92"/>
      <c r="C442" s="92"/>
      <c r="D442" s="92"/>
      <c r="E442" s="92"/>
      <c r="F442" s="92"/>
      <c r="G442" s="92"/>
      <c r="H442" s="92"/>
      <c r="I442" s="92"/>
      <c r="J442" s="92"/>
      <c r="K442" s="92"/>
      <c r="L442" s="92"/>
      <c r="M442" s="92"/>
      <c r="N442" s="92"/>
      <c r="O442" s="92"/>
      <c r="P442" s="92"/>
      <c r="Q442" s="92"/>
      <c r="R442" s="92"/>
      <c r="S442" s="92"/>
      <c r="T442" s="92"/>
      <c r="U442" s="92"/>
      <c r="V442" s="92"/>
      <c r="W442" s="92"/>
      <c r="X442" s="92"/>
      <c r="Y442" s="92"/>
      <c r="Z442" s="92"/>
      <c r="AA442" s="92"/>
      <c r="AB442" s="92"/>
      <c r="AC442" s="92"/>
      <c r="AD442" s="92"/>
      <c r="AE442" s="92"/>
    </row>
    <row r="443" spans="1:31" x14ac:dyDescent="0.15">
      <c r="A443" s="92"/>
      <c r="B443" s="92"/>
      <c r="C443" s="92"/>
      <c r="D443" s="92"/>
      <c r="E443" s="92"/>
      <c r="F443" s="92"/>
      <c r="G443" s="92"/>
      <c r="H443" s="92"/>
      <c r="I443" s="92"/>
      <c r="J443" s="92"/>
      <c r="K443" s="92"/>
      <c r="L443" s="92"/>
      <c r="M443" s="92"/>
      <c r="N443" s="92"/>
      <c r="O443" s="92"/>
      <c r="P443" s="92"/>
      <c r="Q443" s="92"/>
      <c r="R443" s="92"/>
      <c r="S443" s="92"/>
      <c r="T443" s="92"/>
      <c r="U443" s="92"/>
      <c r="V443" s="92"/>
      <c r="W443" s="92"/>
      <c r="X443" s="92"/>
      <c r="Y443" s="92"/>
      <c r="Z443" s="92"/>
      <c r="AA443" s="92"/>
      <c r="AB443" s="92"/>
      <c r="AC443" s="92"/>
      <c r="AD443" s="92"/>
      <c r="AE443" s="92"/>
    </row>
    <row r="444" spans="1:31" x14ac:dyDescent="0.15">
      <c r="A444" s="92"/>
      <c r="B444" s="92"/>
      <c r="C444" s="92"/>
      <c r="D444" s="92"/>
      <c r="E444" s="92"/>
      <c r="F444" s="92"/>
      <c r="G444" s="92"/>
      <c r="H444" s="92"/>
      <c r="I444" s="92"/>
      <c r="J444" s="92"/>
      <c r="K444" s="92"/>
      <c r="L444" s="92"/>
      <c r="M444" s="92"/>
      <c r="N444" s="92"/>
      <c r="O444" s="92"/>
      <c r="P444" s="92"/>
      <c r="Q444" s="92"/>
      <c r="R444" s="92"/>
      <c r="S444" s="92"/>
      <c r="T444" s="92"/>
      <c r="U444" s="92"/>
      <c r="V444" s="92"/>
      <c r="W444" s="92"/>
      <c r="X444" s="92"/>
      <c r="Y444" s="92"/>
      <c r="Z444" s="92"/>
      <c r="AA444" s="92"/>
      <c r="AB444" s="92"/>
      <c r="AC444" s="92"/>
      <c r="AD444" s="92"/>
      <c r="AE444" s="92"/>
    </row>
    <row r="445" spans="1:31" x14ac:dyDescent="0.15">
      <c r="A445" s="92"/>
      <c r="B445" s="92"/>
      <c r="C445" s="92"/>
      <c r="D445" s="92"/>
      <c r="E445" s="92"/>
      <c r="F445" s="92"/>
      <c r="G445" s="92"/>
      <c r="H445" s="92"/>
      <c r="I445" s="92"/>
      <c r="J445" s="92"/>
      <c r="K445" s="92"/>
      <c r="L445" s="92"/>
      <c r="M445" s="92"/>
      <c r="N445" s="92"/>
      <c r="O445" s="92"/>
      <c r="P445" s="92"/>
      <c r="Q445" s="92"/>
      <c r="R445" s="92"/>
      <c r="S445" s="92"/>
      <c r="T445" s="92"/>
      <c r="U445" s="92"/>
      <c r="V445" s="92"/>
      <c r="W445" s="92"/>
      <c r="X445" s="92"/>
      <c r="Y445" s="92"/>
      <c r="Z445" s="92"/>
      <c r="AA445" s="92"/>
      <c r="AB445" s="92"/>
      <c r="AC445" s="92"/>
      <c r="AD445" s="92"/>
      <c r="AE445" s="92"/>
    </row>
    <row r="446" spans="1:31" x14ac:dyDescent="0.15">
      <c r="A446" s="92"/>
      <c r="B446" s="92"/>
      <c r="C446" s="92"/>
      <c r="D446" s="92"/>
      <c r="E446" s="92"/>
      <c r="F446" s="92"/>
      <c r="G446" s="92"/>
      <c r="H446" s="92"/>
      <c r="I446" s="92"/>
      <c r="J446" s="92"/>
      <c r="K446" s="92"/>
      <c r="L446" s="92"/>
      <c r="M446" s="92"/>
      <c r="N446" s="92"/>
      <c r="O446" s="92"/>
      <c r="P446" s="92"/>
      <c r="Q446" s="92"/>
      <c r="R446" s="92"/>
      <c r="S446" s="92"/>
      <c r="T446" s="92"/>
      <c r="U446" s="92"/>
      <c r="V446" s="92"/>
      <c r="W446" s="92"/>
      <c r="X446" s="92"/>
      <c r="Y446" s="92"/>
      <c r="Z446" s="92"/>
      <c r="AA446" s="92"/>
      <c r="AB446" s="92"/>
      <c r="AC446" s="92"/>
      <c r="AD446" s="92"/>
      <c r="AE446" s="92"/>
    </row>
    <row r="447" spans="1:31" x14ac:dyDescent="0.15">
      <c r="A447" s="92"/>
      <c r="B447" s="92"/>
      <c r="C447" s="92"/>
      <c r="D447" s="92"/>
      <c r="E447" s="92"/>
      <c r="F447" s="92"/>
      <c r="G447" s="92"/>
      <c r="H447" s="92"/>
      <c r="I447" s="92"/>
      <c r="J447" s="92"/>
      <c r="K447" s="92"/>
      <c r="L447" s="92"/>
      <c r="M447" s="92"/>
      <c r="N447" s="92"/>
      <c r="O447" s="92"/>
      <c r="P447" s="92"/>
      <c r="Q447" s="92"/>
      <c r="R447" s="92"/>
      <c r="S447" s="92"/>
      <c r="T447" s="92"/>
      <c r="U447" s="92"/>
      <c r="V447" s="92"/>
      <c r="W447" s="92"/>
      <c r="X447" s="92"/>
      <c r="Y447" s="92"/>
      <c r="Z447" s="92"/>
      <c r="AA447" s="92"/>
      <c r="AB447" s="92"/>
      <c r="AC447" s="92"/>
      <c r="AD447" s="92"/>
      <c r="AE447" s="92"/>
    </row>
    <row r="448" spans="1:31" x14ac:dyDescent="0.15">
      <c r="A448" s="92"/>
      <c r="B448" s="92"/>
      <c r="C448" s="92"/>
      <c r="D448" s="92"/>
      <c r="E448" s="92"/>
      <c r="F448" s="92"/>
      <c r="G448" s="92"/>
      <c r="H448" s="92"/>
      <c r="I448" s="92"/>
      <c r="J448" s="92"/>
      <c r="K448" s="92"/>
      <c r="L448" s="92"/>
      <c r="M448" s="92"/>
      <c r="N448" s="92"/>
      <c r="O448" s="92"/>
      <c r="P448" s="92"/>
      <c r="Q448" s="92"/>
      <c r="R448" s="92"/>
      <c r="S448" s="92"/>
      <c r="T448" s="92"/>
      <c r="U448" s="92"/>
      <c r="V448" s="92"/>
      <c r="W448" s="92"/>
      <c r="X448" s="92"/>
      <c r="Y448" s="92"/>
      <c r="Z448" s="92"/>
      <c r="AA448" s="92"/>
      <c r="AB448" s="92"/>
      <c r="AC448" s="92"/>
      <c r="AD448" s="92"/>
      <c r="AE448" s="92"/>
    </row>
    <row r="449" spans="1:31" x14ac:dyDescent="0.15">
      <c r="A449" s="92"/>
      <c r="B449" s="92"/>
      <c r="C449" s="92"/>
      <c r="D449" s="92"/>
      <c r="E449" s="92"/>
      <c r="F449" s="92"/>
      <c r="G449" s="92"/>
      <c r="H449" s="92"/>
      <c r="I449" s="92"/>
      <c r="J449" s="92"/>
      <c r="K449" s="92"/>
      <c r="L449" s="92"/>
      <c r="M449" s="92"/>
      <c r="N449" s="92"/>
      <c r="O449" s="92"/>
      <c r="P449" s="92"/>
      <c r="Q449" s="92"/>
      <c r="R449" s="92"/>
      <c r="S449" s="92"/>
      <c r="T449" s="92"/>
      <c r="U449" s="92"/>
      <c r="V449" s="92"/>
      <c r="W449" s="92"/>
      <c r="X449" s="92"/>
      <c r="Y449" s="92"/>
      <c r="Z449" s="92"/>
      <c r="AA449" s="92"/>
      <c r="AB449" s="92"/>
      <c r="AC449" s="92"/>
      <c r="AD449" s="92"/>
      <c r="AE449" s="92"/>
    </row>
    <row r="450" spans="1:31" x14ac:dyDescent="0.15">
      <c r="A450" s="92"/>
      <c r="B450" s="92"/>
      <c r="C450" s="92"/>
      <c r="D450" s="92"/>
      <c r="E450" s="92"/>
      <c r="F450" s="92"/>
      <c r="G450" s="92"/>
      <c r="H450" s="92"/>
      <c r="I450" s="92"/>
      <c r="J450" s="92"/>
      <c r="K450" s="92"/>
      <c r="L450" s="92"/>
      <c r="M450" s="92"/>
      <c r="N450" s="92"/>
      <c r="O450" s="92"/>
      <c r="P450" s="92"/>
      <c r="Q450" s="92"/>
      <c r="R450" s="92"/>
      <c r="S450" s="92"/>
      <c r="T450" s="92"/>
      <c r="U450" s="92"/>
      <c r="V450" s="92"/>
      <c r="W450" s="92"/>
      <c r="X450" s="92"/>
      <c r="Y450" s="92"/>
      <c r="Z450" s="92"/>
      <c r="AA450" s="92"/>
      <c r="AB450" s="92"/>
      <c r="AC450" s="92"/>
      <c r="AD450" s="92"/>
      <c r="AE450" s="92"/>
    </row>
    <row r="451" spans="1:31" x14ac:dyDescent="0.15">
      <c r="A451" s="92"/>
      <c r="B451" s="92"/>
      <c r="C451" s="92"/>
      <c r="D451" s="92"/>
      <c r="E451" s="92"/>
      <c r="F451" s="92"/>
      <c r="G451" s="92"/>
      <c r="H451" s="92"/>
      <c r="I451" s="92"/>
      <c r="J451" s="92"/>
      <c r="K451" s="92"/>
      <c r="L451" s="92"/>
      <c r="M451" s="92"/>
      <c r="N451" s="92"/>
      <c r="O451" s="92"/>
      <c r="P451" s="92"/>
      <c r="Q451" s="92"/>
      <c r="R451" s="92"/>
      <c r="S451" s="92"/>
      <c r="T451" s="92"/>
      <c r="U451" s="92"/>
      <c r="V451" s="92"/>
      <c r="W451" s="92"/>
      <c r="X451" s="92"/>
      <c r="Y451" s="92"/>
      <c r="Z451" s="92"/>
      <c r="AA451" s="92"/>
      <c r="AB451" s="92"/>
      <c r="AC451" s="92"/>
      <c r="AD451" s="92"/>
      <c r="AE451" s="92"/>
    </row>
    <row r="452" spans="1:31" x14ac:dyDescent="0.15">
      <c r="A452" s="92"/>
      <c r="B452" s="92"/>
      <c r="C452" s="92"/>
      <c r="D452" s="92"/>
      <c r="E452" s="92"/>
      <c r="F452" s="92"/>
      <c r="G452" s="92"/>
      <c r="H452" s="92"/>
      <c r="I452" s="92"/>
      <c r="J452" s="92"/>
      <c r="K452" s="92"/>
      <c r="L452" s="92"/>
      <c r="M452" s="92"/>
      <c r="N452" s="92"/>
      <c r="O452" s="92"/>
      <c r="P452" s="92"/>
      <c r="Q452" s="92"/>
      <c r="R452" s="92"/>
      <c r="S452" s="92"/>
      <c r="T452" s="92"/>
      <c r="U452" s="92"/>
      <c r="V452" s="92"/>
      <c r="W452" s="92"/>
      <c r="X452" s="92"/>
      <c r="Y452" s="92"/>
      <c r="Z452" s="92"/>
      <c r="AA452" s="92"/>
      <c r="AB452" s="92"/>
      <c r="AC452" s="92"/>
      <c r="AD452" s="92"/>
      <c r="AE452" s="92"/>
    </row>
    <row r="453" spans="1:31" x14ac:dyDescent="0.15">
      <c r="A453" s="92"/>
      <c r="B453" s="92"/>
      <c r="C453" s="92"/>
      <c r="D453" s="92"/>
      <c r="E453" s="92"/>
      <c r="F453" s="92"/>
      <c r="G453" s="92"/>
      <c r="H453" s="92"/>
      <c r="I453" s="92"/>
      <c r="J453" s="92"/>
      <c r="K453" s="92"/>
      <c r="L453" s="92"/>
      <c r="M453" s="92"/>
      <c r="N453" s="92"/>
      <c r="O453" s="92"/>
      <c r="P453" s="92"/>
      <c r="Q453" s="92"/>
      <c r="R453" s="92"/>
      <c r="S453" s="92"/>
      <c r="T453" s="92"/>
      <c r="U453" s="92"/>
      <c r="V453" s="92"/>
      <c r="W453" s="92"/>
      <c r="X453" s="92"/>
      <c r="Y453" s="92"/>
      <c r="Z453" s="92"/>
      <c r="AA453" s="92"/>
      <c r="AB453" s="92"/>
      <c r="AC453" s="92"/>
      <c r="AD453" s="92"/>
      <c r="AE453" s="92"/>
    </row>
    <row r="454" spans="1:31" x14ac:dyDescent="0.15">
      <c r="A454" s="92"/>
      <c r="B454" s="92"/>
      <c r="C454" s="92"/>
      <c r="D454" s="92"/>
      <c r="E454" s="92"/>
      <c r="F454" s="92"/>
      <c r="G454" s="92"/>
      <c r="H454" s="92"/>
      <c r="I454" s="92"/>
      <c r="J454" s="92"/>
      <c r="K454" s="92"/>
      <c r="L454" s="92"/>
      <c r="M454" s="92"/>
      <c r="N454" s="92"/>
      <c r="O454" s="92"/>
      <c r="P454" s="92"/>
      <c r="Q454" s="92"/>
      <c r="R454" s="92"/>
      <c r="S454" s="92"/>
      <c r="T454" s="92"/>
      <c r="U454" s="92"/>
      <c r="V454" s="92"/>
      <c r="W454" s="92"/>
      <c r="X454" s="92"/>
      <c r="Y454" s="92"/>
      <c r="Z454" s="92"/>
      <c r="AA454" s="92"/>
      <c r="AB454" s="92"/>
      <c r="AC454" s="92"/>
      <c r="AD454" s="92"/>
      <c r="AE454" s="92"/>
    </row>
    <row r="455" spans="1:31" x14ac:dyDescent="0.15">
      <c r="A455" s="92"/>
      <c r="B455" s="92"/>
      <c r="C455" s="92"/>
      <c r="D455" s="92"/>
      <c r="E455" s="92"/>
      <c r="F455" s="92"/>
      <c r="G455" s="92"/>
      <c r="H455" s="92"/>
      <c r="I455" s="92"/>
      <c r="J455" s="92"/>
      <c r="K455" s="92"/>
      <c r="L455" s="92"/>
      <c r="M455" s="92"/>
      <c r="N455" s="92"/>
      <c r="O455" s="92"/>
      <c r="P455" s="92"/>
      <c r="Q455" s="92"/>
      <c r="R455" s="92"/>
      <c r="S455" s="92"/>
      <c r="T455" s="92"/>
      <c r="U455" s="92"/>
      <c r="V455" s="92"/>
      <c r="W455" s="92"/>
      <c r="X455" s="92"/>
      <c r="Y455" s="92"/>
      <c r="Z455" s="92"/>
      <c r="AA455" s="92"/>
      <c r="AB455" s="92"/>
      <c r="AC455" s="92"/>
      <c r="AD455" s="92"/>
      <c r="AE455" s="92"/>
    </row>
    <row r="456" spans="1:31" x14ac:dyDescent="0.15">
      <c r="A456" s="92"/>
      <c r="B456" s="92"/>
      <c r="C456" s="92"/>
      <c r="D456" s="92"/>
      <c r="E456" s="92"/>
      <c r="F456" s="92"/>
      <c r="G456" s="92"/>
      <c r="H456" s="92"/>
      <c r="I456" s="92"/>
      <c r="J456" s="92"/>
      <c r="K456" s="92"/>
      <c r="L456" s="92"/>
      <c r="M456" s="92"/>
      <c r="N456" s="92"/>
      <c r="O456" s="92"/>
      <c r="P456" s="92"/>
      <c r="Q456" s="92"/>
      <c r="R456" s="92"/>
      <c r="S456" s="92"/>
      <c r="T456" s="92"/>
      <c r="U456" s="92"/>
      <c r="V456" s="92"/>
      <c r="W456" s="92"/>
      <c r="X456" s="92"/>
      <c r="Y456" s="92"/>
      <c r="Z456" s="92"/>
      <c r="AA456" s="92"/>
      <c r="AB456" s="92"/>
      <c r="AC456" s="92"/>
      <c r="AD456" s="92"/>
      <c r="AE456" s="92"/>
    </row>
    <row r="457" spans="1:31" x14ac:dyDescent="0.15">
      <c r="A457" s="92"/>
      <c r="B457" s="92"/>
      <c r="C457" s="92"/>
      <c r="D457" s="92"/>
      <c r="E457" s="92"/>
      <c r="F457" s="92"/>
      <c r="G457" s="92"/>
      <c r="H457" s="92"/>
      <c r="I457" s="92"/>
      <c r="J457" s="92"/>
      <c r="K457" s="92"/>
      <c r="L457" s="92"/>
      <c r="M457" s="92"/>
      <c r="N457" s="92"/>
      <c r="O457" s="92"/>
      <c r="P457" s="92"/>
      <c r="Q457" s="92"/>
      <c r="R457" s="92"/>
      <c r="S457" s="92"/>
      <c r="T457" s="92"/>
      <c r="U457" s="92"/>
      <c r="V457" s="92"/>
      <c r="W457" s="92"/>
      <c r="X457" s="92"/>
      <c r="Y457" s="92"/>
      <c r="Z457" s="92"/>
      <c r="AA457" s="92"/>
      <c r="AB457" s="92"/>
      <c r="AC457" s="92"/>
      <c r="AD457" s="92"/>
      <c r="AE457" s="92"/>
    </row>
    <row r="458" spans="1:31" x14ac:dyDescent="0.15">
      <c r="A458" s="92"/>
      <c r="B458" s="92"/>
      <c r="C458" s="92"/>
      <c r="D458" s="92"/>
      <c r="E458" s="92"/>
      <c r="F458" s="92"/>
      <c r="G458" s="92"/>
      <c r="H458" s="92"/>
      <c r="I458" s="92"/>
      <c r="J458" s="92"/>
      <c r="K458" s="92"/>
      <c r="L458" s="92"/>
      <c r="M458" s="92"/>
      <c r="N458" s="92"/>
      <c r="O458" s="92"/>
      <c r="P458" s="92"/>
      <c r="Q458" s="92"/>
      <c r="R458" s="92"/>
      <c r="S458" s="92"/>
      <c r="T458" s="92"/>
      <c r="U458" s="92"/>
      <c r="V458" s="92"/>
      <c r="W458" s="92"/>
      <c r="X458" s="92"/>
      <c r="Y458" s="92"/>
      <c r="Z458" s="92"/>
      <c r="AA458" s="92"/>
      <c r="AB458" s="92"/>
      <c r="AC458" s="92"/>
      <c r="AD458" s="92"/>
      <c r="AE458" s="92"/>
    </row>
    <row r="459" spans="1:31" x14ac:dyDescent="0.15">
      <c r="A459" s="92"/>
      <c r="B459" s="92"/>
      <c r="C459" s="92"/>
      <c r="D459" s="92"/>
      <c r="E459" s="92"/>
      <c r="F459" s="92"/>
      <c r="G459" s="92"/>
      <c r="H459" s="92"/>
      <c r="I459" s="92"/>
      <c r="J459" s="92"/>
      <c r="K459" s="92"/>
      <c r="L459" s="92"/>
      <c r="M459" s="92"/>
      <c r="N459" s="92"/>
      <c r="O459" s="92"/>
      <c r="P459" s="92"/>
      <c r="Q459" s="92"/>
      <c r="R459" s="92"/>
      <c r="S459" s="92"/>
      <c r="T459" s="92"/>
      <c r="U459" s="92"/>
      <c r="V459" s="92"/>
      <c r="W459" s="92"/>
      <c r="X459" s="92"/>
      <c r="Y459" s="92"/>
      <c r="Z459" s="92"/>
      <c r="AA459" s="92"/>
      <c r="AB459" s="92"/>
      <c r="AC459" s="92"/>
      <c r="AD459" s="92"/>
      <c r="AE459" s="92"/>
    </row>
    <row r="460" spans="1:31" x14ac:dyDescent="0.15">
      <c r="A460" s="92"/>
      <c r="B460" s="92"/>
      <c r="C460" s="92"/>
      <c r="D460" s="92"/>
      <c r="E460" s="92"/>
      <c r="F460" s="92"/>
      <c r="G460" s="92"/>
      <c r="H460" s="92"/>
      <c r="I460" s="92"/>
      <c r="J460" s="92"/>
      <c r="K460" s="92"/>
      <c r="L460" s="92"/>
      <c r="M460" s="92"/>
      <c r="N460" s="92"/>
      <c r="O460" s="92"/>
      <c r="P460" s="92"/>
      <c r="Q460" s="92"/>
      <c r="R460" s="92"/>
      <c r="S460" s="92"/>
      <c r="T460" s="92"/>
      <c r="U460" s="92"/>
      <c r="V460" s="92"/>
      <c r="W460" s="92"/>
      <c r="X460" s="92"/>
      <c r="Y460" s="92"/>
      <c r="Z460" s="92"/>
      <c r="AA460" s="92"/>
      <c r="AB460" s="92"/>
      <c r="AC460" s="92"/>
      <c r="AD460" s="92"/>
      <c r="AE460" s="92"/>
    </row>
    <row r="461" spans="1:31" x14ac:dyDescent="0.15">
      <c r="A461" s="92"/>
      <c r="B461" s="92"/>
      <c r="C461" s="92"/>
      <c r="D461" s="92"/>
      <c r="E461" s="92"/>
      <c r="F461" s="92"/>
      <c r="G461" s="92"/>
      <c r="H461" s="92"/>
      <c r="I461" s="92"/>
      <c r="J461" s="92"/>
      <c r="K461" s="92"/>
      <c r="L461" s="92"/>
      <c r="M461" s="92"/>
      <c r="N461" s="92"/>
      <c r="O461" s="92"/>
      <c r="P461" s="92"/>
      <c r="Q461" s="92"/>
      <c r="R461" s="92"/>
      <c r="S461" s="92"/>
      <c r="T461" s="92"/>
      <c r="U461" s="92"/>
      <c r="V461" s="92"/>
      <c r="W461" s="92"/>
      <c r="X461" s="92"/>
      <c r="Y461" s="92"/>
      <c r="Z461" s="92"/>
      <c r="AA461" s="92"/>
      <c r="AB461" s="92"/>
      <c r="AC461" s="92"/>
      <c r="AD461" s="92"/>
      <c r="AE461" s="92"/>
    </row>
    <row r="462" spans="1:31" x14ac:dyDescent="0.15">
      <c r="A462" s="92"/>
      <c r="B462" s="92"/>
      <c r="C462" s="92"/>
      <c r="D462" s="92"/>
      <c r="E462" s="92"/>
      <c r="F462" s="92"/>
      <c r="G462" s="92"/>
      <c r="H462" s="92"/>
      <c r="I462" s="92"/>
      <c r="J462" s="92"/>
      <c r="K462" s="92"/>
      <c r="L462" s="92"/>
      <c r="M462" s="92"/>
      <c r="N462" s="92"/>
      <c r="O462" s="92"/>
      <c r="P462" s="92"/>
      <c r="Q462" s="92"/>
      <c r="R462" s="92"/>
      <c r="S462" s="92"/>
      <c r="T462" s="92"/>
      <c r="U462" s="92"/>
      <c r="V462" s="92"/>
      <c r="W462" s="92"/>
      <c r="X462" s="92"/>
      <c r="Y462" s="92"/>
      <c r="Z462" s="92"/>
      <c r="AA462" s="92"/>
      <c r="AB462" s="92"/>
      <c r="AC462" s="92"/>
      <c r="AD462" s="92"/>
      <c r="AE462" s="92"/>
    </row>
    <row r="463" spans="1:31" x14ac:dyDescent="0.15">
      <c r="A463" s="92"/>
      <c r="B463" s="92"/>
      <c r="C463" s="92"/>
      <c r="D463" s="92"/>
      <c r="E463" s="92"/>
      <c r="F463" s="92"/>
      <c r="G463" s="92"/>
      <c r="H463" s="92"/>
      <c r="I463" s="92"/>
      <c r="J463" s="92"/>
      <c r="K463" s="92"/>
      <c r="L463" s="92"/>
      <c r="M463" s="92"/>
      <c r="N463" s="92"/>
      <c r="O463" s="92"/>
      <c r="P463" s="92"/>
      <c r="Q463" s="92"/>
      <c r="R463" s="92"/>
      <c r="S463" s="92"/>
      <c r="T463" s="92"/>
      <c r="U463" s="92"/>
      <c r="V463" s="92"/>
      <c r="W463" s="92"/>
      <c r="X463" s="92"/>
      <c r="Y463" s="92"/>
      <c r="Z463" s="92"/>
      <c r="AA463" s="92"/>
      <c r="AB463" s="92"/>
      <c r="AC463" s="92"/>
      <c r="AD463" s="92"/>
      <c r="AE463" s="92"/>
    </row>
    <row r="464" spans="1:31" x14ac:dyDescent="0.15">
      <c r="A464" s="92"/>
      <c r="B464" s="92"/>
      <c r="C464" s="92"/>
      <c r="D464" s="92"/>
      <c r="E464" s="92"/>
      <c r="F464" s="92"/>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c r="AD464" s="92"/>
      <c r="AE464" s="92"/>
    </row>
    <row r="465" spans="1:31" x14ac:dyDescent="0.15">
      <c r="A465" s="92"/>
      <c r="B465" s="92"/>
      <c r="C465" s="92"/>
      <c r="D465" s="92"/>
      <c r="E465" s="92"/>
      <c r="F465" s="92"/>
      <c r="G465" s="92"/>
      <c r="H465" s="92"/>
      <c r="I465" s="92"/>
      <c r="J465" s="92"/>
      <c r="K465" s="92"/>
      <c r="L465" s="92"/>
      <c r="M465" s="92"/>
      <c r="N465" s="92"/>
      <c r="O465" s="92"/>
      <c r="P465" s="92"/>
      <c r="Q465" s="92"/>
      <c r="R465" s="92"/>
      <c r="S465" s="92"/>
      <c r="T465" s="92"/>
      <c r="U465" s="92"/>
      <c r="V465" s="92"/>
      <c r="W465" s="92"/>
      <c r="X465" s="92"/>
      <c r="Y465" s="92"/>
      <c r="Z465" s="92"/>
      <c r="AA465" s="92"/>
      <c r="AB465" s="92"/>
      <c r="AC465" s="92"/>
      <c r="AD465" s="92"/>
      <c r="AE465" s="92"/>
    </row>
    <row r="466" spans="1:31" x14ac:dyDescent="0.15">
      <c r="A466" s="92"/>
      <c r="B466" s="92"/>
      <c r="C466" s="92"/>
      <c r="D466" s="92"/>
      <c r="E466" s="92"/>
      <c r="F466" s="92"/>
      <c r="G466" s="92"/>
      <c r="H466" s="92"/>
      <c r="I466" s="92"/>
      <c r="J466" s="92"/>
      <c r="K466" s="92"/>
      <c r="L466" s="92"/>
      <c r="M466" s="92"/>
      <c r="N466" s="92"/>
      <c r="O466" s="92"/>
      <c r="P466" s="92"/>
      <c r="Q466" s="92"/>
      <c r="R466" s="92"/>
      <c r="S466" s="92"/>
      <c r="T466" s="92"/>
      <c r="U466" s="92"/>
      <c r="V466" s="92"/>
      <c r="W466" s="92"/>
      <c r="X466" s="92"/>
      <c r="Y466" s="92"/>
      <c r="Z466" s="92"/>
      <c r="AA466" s="92"/>
      <c r="AB466" s="92"/>
      <c r="AC466" s="92"/>
      <c r="AD466" s="92"/>
      <c r="AE466" s="92"/>
    </row>
    <row r="467" spans="1:31" x14ac:dyDescent="0.15">
      <c r="A467" s="92"/>
      <c r="B467" s="92"/>
      <c r="C467" s="92"/>
      <c r="D467" s="92"/>
      <c r="E467" s="92"/>
      <c r="F467" s="92"/>
      <c r="G467" s="92"/>
      <c r="H467" s="92"/>
      <c r="I467" s="92"/>
      <c r="J467" s="92"/>
      <c r="K467" s="92"/>
      <c r="L467" s="92"/>
      <c r="M467" s="92"/>
      <c r="N467" s="92"/>
      <c r="O467" s="92"/>
      <c r="P467" s="92"/>
      <c r="Q467" s="92"/>
      <c r="R467" s="92"/>
      <c r="S467" s="92"/>
      <c r="T467" s="92"/>
      <c r="U467" s="92"/>
      <c r="V467" s="92"/>
      <c r="W467" s="92"/>
      <c r="X467" s="92"/>
      <c r="Y467" s="92"/>
      <c r="Z467" s="92"/>
      <c r="AA467" s="92"/>
      <c r="AB467" s="92"/>
      <c r="AC467" s="92"/>
      <c r="AD467" s="92"/>
      <c r="AE467" s="92"/>
    </row>
    <row r="468" spans="1:31" x14ac:dyDescent="0.15">
      <c r="A468" s="92"/>
      <c r="B468" s="92"/>
      <c r="C468" s="92"/>
      <c r="D468" s="92"/>
      <c r="E468" s="92"/>
      <c r="F468" s="92"/>
      <c r="G468" s="92"/>
      <c r="H468" s="92"/>
      <c r="I468" s="92"/>
      <c r="J468" s="92"/>
      <c r="K468" s="92"/>
      <c r="L468" s="92"/>
      <c r="M468" s="92"/>
      <c r="N468" s="92"/>
      <c r="O468" s="92"/>
      <c r="P468" s="92"/>
      <c r="Q468" s="92"/>
      <c r="R468" s="92"/>
      <c r="S468" s="92"/>
      <c r="T468" s="92"/>
      <c r="U468" s="92"/>
      <c r="V468" s="92"/>
      <c r="W468" s="92"/>
      <c r="X468" s="92"/>
      <c r="Y468" s="92"/>
      <c r="Z468" s="92"/>
      <c r="AA468" s="92"/>
      <c r="AB468" s="92"/>
      <c r="AC468" s="92"/>
      <c r="AD468" s="92"/>
      <c r="AE468" s="92"/>
    </row>
    <row r="469" spans="1:31" x14ac:dyDescent="0.15">
      <c r="A469" s="92"/>
      <c r="B469" s="92"/>
      <c r="C469" s="92"/>
      <c r="D469" s="92"/>
      <c r="E469" s="92"/>
      <c r="F469" s="92"/>
      <c r="G469" s="92"/>
      <c r="H469" s="92"/>
      <c r="I469" s="92"/>
      <c r="J469" s="92"/>
      <c r="K469" s="92"/>
      <c r="L469" s="92"/>
      <c r="M469" s="92"/>
      <c r="N469" s="92"/>
      <c r="O469" s="92"/>
      <c r="P469" s="92"/>
      <c r="Q469" s="92"/>
      <c r="R469" s="92"/>
      <c r="S469" s="92"/>
      <c r="T469" s="92"/>
      <c r="U469" s="92"/>
      <c r="V469" s="92"/>
      <c r="W469" s="92"/>
      <c r="X469" s="92"/>
      <c r="Y469" s="92"/>
      <c r="Z469" s="92"/>
      <c r="AA469" s="92"/>
      <c r="AB469" s="92"/>
      <c r="AC469" s="92"/>
      <c r="AD469" s="92"/>
      <c r="AE469" s="92"/>
    </row>
    <row r="470" spans="1:31" x14ac:dyDescent="0.15">
      <c r="A470" s="92"/>
      <c r="B470" s="92"/>
      <c r="C470" s="92"/>
      <c r="D470" s="92"/>
      <c r="E470" s="92"/>
      <c r="F470" s="92"/>
      <c r="G470" s="92"/>
      <c r="H470" s="92"/>
      <c r="I470" s="92"/>
      <c r="J470" s="92"/>
      <c r="K470" s="92"/>
      <c r="L470" s="92"/>
      <c r="M470" s="92"/>
      <c r="N470" s="92"/>
      <c r="O470" s="92"/>
      <c r="P470" s="92"/>
      <c r="Q470" s="92"/>
      <c r="R470" s="92"/>
      <c r="S470" s="92"/>
      <c r="T470" s="92"/>
      <c r="U470" s="92"/>
      <c r="V470" s="92"/>
      <c r="W470" s="92"/>
      <c r="X470" s="92"/>
      <c r="Y470" s="92"/>
      <c r="Z470" s="92"/>
      <c r="AA470" s="92"/>
      <c r="AB470" s="92"/>
      <c r="AC470" s="92"/>
      <c r="AD470" s="92"/>
      <c r="AE470" s="92"/>
    </row>
    <row r="471" spans="1:31" x14ac:dyDescent="0.15">
      <c r="A471" s="92"/>
      <c r="B471" s="92"/>
      <c r="C471" s="92"/>
      <c r="D471" s="92"/>
      <c r="E471" s="92"/>
      <c r="F471" s="92"/>
      <c r="G471" s="92"/>
      <c r="H471" s="92"/>
      <c r="I471" s="92"/>
      <c r="J471" s="92"/>
      <c r="K471" s="92"/>
      <c r="L471" s="92"/>
      <c r="M471" s="92"/>
      <c r="N471" s="92"/>
      <c r="O471" s="92"/>
      <c r="P471" s="92"/>
      <c r="Q471" s="92"/>
      <c r="R471" s="92"/>
      <c r="S471" s="92"/>
      <c r="T471" s="92"/>
      <c r="U471" s="92"/>
      <c r="V471" s="92"/>
      <c r="W471" s="92"/>
      <c r="X471" s="92"/>
      <c r="Y471" s="92"/>
      <c r="Z471" s="92"/>
      <c r="AA471" s="92"/>
      <c r="AB471" s="92"/>
      <c r="AC471" s="92"/>
      <c r="AD471" s="92"/>
      <c r="AE471" s="92"/>
    </row>
    <row r="472" spans="1:31" x14ac:dyDescent="0.15">
      <c r="A472" s="92"/>
      <c r="B472" s="92"/>
      <c r="C472" s="92"/>
      <c r="D472" s="92"/>
      <c r="E472" s="92"/>
      <c r="F472" s="92"/>
      <c r="G472" s="92"/>
      <c r="H472" s="92"/>
      <c r="I472" s="92"/>
      <c r="J472" s="92"/>
      <c r="K472" s="92"/>
      <c r="L472" s="92"/>
      <c r="M472" s="92"/>
      <c r="N472" s="92"/>
      <c r="O472" s="92"/>
      <c r="P472" s="92"/>
      <c r="Q472" s="92"/>
      <c r="R472" s="92"/>
      <c r="S472" s="92"/>
      <c r="T472" s="92"/>
      <c r="U472" s="92"/>
      <c r="V472" s="92"/>
      <c r="W472" s="92"/>
      <c r="X472" s="92"/>
      <c r="Y472" s="92"/>
      <c r="Z472" s="92"/>
      <c r="AA472" s="92"/>
      <c r="AB472" s="92"/>
      <c r="AC472" s="92"/>
      <c r="AD472" s="92"/>
      <c r="AE472" s="92"/>
    </row>
    <row r="473" spans="1:31" x14ac:dyDescent="0.15">
      <c r="A473" s="92"/>
      <c r="B473" s="92"/>
      <c r="C473" s="92"/>
      <c r="D473" s="92"/>
      <c r="E473" s="92"/>
      <c r="F473" s="92"/>
      <c r="G473" s="92"/>
      <c r="H473" s="92"/>
      <c r="I473" s="92"/>
      <c r="J473" s="92"/>
      <c r="K473" s="92"/>
      <c r="L473" s="92"/>
      <c r="M473" s="92"/>
      <c r="N473" s="92"/>
      <c r="O473" s="92"/>
      <c r="P473" s="92"/>
      <c r="Q473" s="92"/>
      <c r="R473" s="92"/>
      <c r="S473" s="92"/>
      <c r="T473" s="92"/>
      <c r="U473" s="92"/>
      <c r="V473" s="92"/>
      <c r="W473" s="92"/>
      <c r="X473" s="92"/>
      <c r="Y473" s="92"/>
      <c r="Z473" s="92"/>
      <c r="AA473" s="92"/>
      <c r="AB473" s="92"/>
      <c r="AC473" s="92"/>
      <c r="AD473" s="92"/>
      <c r="AE473" s="92"/>
    </row>
    <row r="474" spans="1:31" x14ac:dyDescent="0.15">
      <c r="A474" s="92"/>
      <c r="B474" s="92"/>
      <c r="C474" s="92"/>
      <c r="D474" s="92"/>
      <c r="E474" s="92"/>
      <c r="F474" s="92"/>
      <c r="G474" s="92"/>
      <c r="H474" s="92"/>
      <c r="I474" s="92"/>
      <c r="J474" s="92"/>
      <c r="K474" s="92"/>
      <c r="L474" s="92"/>
      <c r="M474" s="92"/>
      <c r="N474" s="92"/>
      <c r="O474" s="92"/>
      <c r="P474" s="92"/>
      <c r="Q474" s="92"/>
      <c r="R474" s="92"/>
      <c r="S474" s="92"/>
      <c r="T474" s="92"/>
      <c r="U474" s="92"/>
      <c r="V474" s="92"/>
      <c r="W474" s="92"/>
      <c r="X474" s="92"/>
      <c r="Y474" s="92"/>
      <c r="Z474" s="92"/>
      <c r="AA474" s="92"/>
      <c r="AB474" s="92"/>
      <c r="AC474" s="92"/>
      <c r="AD474" s="92"/>
      <c r="AE474" s="92"/>
    </row>
    <row r="475" spans="1:31" x14ac:dyDescent="0.15">
      <c r="A475" s="92"/>
      <c r="B475" s="92"/>
      <c r="C475" s="92"/>
      <c r="D475" s="92"/>
      <c r="E475" s="92"/>
      <c r="F475" s="92"/>
      <c r="G475" s="92"/>
      <c r="H475" s="92"/>
      <c r="I475" s="92"/>
      <c r="J475" s="92"/>
      <c r="K475" s="92"/>
      <c r="L475" s="92"/>
      <c r="M475" s="92"/>
      <c r="N475" s="92"/>
      <c r="O475" s="92"/>
      <c r="P475" s="92"/>
      <c r="Q475" s="92"/>
      <c r="R475" s="92"/>
      <c r="S475" s="92"/>
      <c r="T475" s="92"/>
      <c r="U475" s="92"/>
      <c r="V475" s="92"/>
      <c r="W475" s="92"/>
      <c r="X475" s="92"/>
      <c r="Y475" s="92"/>
      <c r="Z475" s="92"/>
      <c r="AA475" s="92"/>
      <c r="AB475" s="92"/>
      <c r="AC475" s="92"/>
      <c r="AD475" s="92"/>
      <c r="AE475" s="92"/>
    </row>
    <row r="476" spans="1:31" x14ac:dyDescent="0.15">
      <c r="A476" s="92"/>
      <c r="B476" s="92"/>
      <c r="C476" s="92"/>
      <c r="D476" s="92"/>
      <c r="E476" s="92"/>
      <c r="F476" s="92"/>
      <c r="G476" s="92"/>
      <c r="H476" s="92"/>
      <c r="I476" s="92"/>
      <c r="J476" s="92"/>
      <c r="K476" s="92"/>
      <c r="L476" s="92"/>
      <c r="M476" s="92"/>
      <c r="N476" s="92"/>
      <c r="O476" s="92"/>
      <c r="P476" s="92"/>
      <c r="Q476" s="92"/>
      <c r="R476" s="92"/>
      <c r="S476" s="92"/>
      <c r="T476" s="92"/>
      <c r="U476" s="92"/>
      <c r="V476" s="92"/>
      <c r="W476" s="92"/>
      <c r="X476" s="92"/>
      <c r="Y476" s="92"/>
      <c r="Z476" s="92"/>
      <c r="AA476" s="92"/>
      <c r="AB476" s="92"/>
      <c r="AC476" s="92"/>
      <c r="AD476" s="92"/>
      <c r="AE476" s="92"/>
    </row>
    <row r="477" spans="1:31" x14ac:dyDescent="0.15">
      <c r="A477" s="92"/>
      <c r="B477" s="92"/>
      <c r="C477" s="92"/>
      <c r="D477" s="92"/>
      <c r="E477" s="92"/>
      <c r="F477" s="92"/>
      <c r="G477" s="92"/>
      <c r="H477" s="92"/>
      <c r="I477" s="92"/>
      <c r="J477" s="92"/>
      <c r="K477" s="92"/>
      <c r="L477" s="92"/>
      <c r="M477" s="92"/>
      <c r="N477" s="92"/>
      <c r="O477" s="92"/>
      <c r="P477" s="92"/>
      <c r="Q477" s="92"/>
      <c r="R477" s="92"/>
      <c r="S477" s="92"/>
      <c r="T477" s="92"/>
      <c r="U477" s="92"/>
      <c r="V477" s="92"/>
      <c r="W477" s="92"/>
      <c r="X477" s="92"/>
      <c r="Y477" s="92"/>
      <c r="Z477" s="92"/>
      <c r="AA477" s="92"/>
      <c r="AB477" s="92"/>
      <c r="AC477" s="92"/>
      <c r="AD477" s="92"/>
      <c r="AE477" s="92"/>
    </row>
    <row r="478" spans="1:31" x14ac:dyDescent="0.15">
      <c r="A478" s="92"/>
      <c r="B478" s="92"/>
      <c r="C478" s="92"/>
      <c r="D478" s="92"/>
      <c r="E478" s="92"/>
      <c r="F478" s="92"/>
      <c r="G478" s="92"/>
      <c r="H478" s="92"/>
      <c r="I478" s="92"/>
      <c r="J478" s="92"/>
      <c r="K478" s="92"/>
      <c r="L478" s="92"/>
      <c r="M478" s="92"/>
      <c r="N478" s="92"/>
      <c r="O478" s="92"/>
      <c r="P478" s="92"/>
      <c r="Q478" s="92"/>
      <c r="R478" s="92"/>
      <c r="S478" s="92"/>
      <c r="T478" s="92"/>
      <c r="U478" s="92"/>
      <c r="V478" s="92"/>
      <c r="W478" s="92"/>
      <c r="X478" s="92"/>
      <c r="Y478" s="92"/>
      <c r="Z478" s="92"/>
      <c r="AA478" s="92"/>
      <c r="AB478" s="92"/>
      <c r="AC478" s="92"/>
      <c r="AD478" s="92"/>
      <c r="AE478" s="92"/>
    </row>
    <row r="479" spans="1:31" x14ac:dyDescent="0.15">
      <c r="A479" s="92"/>
      <c r="B479" s="92"/>
      <c r="C479" s="92"/>
      <c r="D479" s="92"/>
      <c r="E479" s="92"/>
      <c r="F479" s="92"/>
      <c r="G479" s="92"/>
      <c r="H479" s="92"/>
      <c r="I479" s="92"/>
      <c r="J479" s="92"/>
      <c r="K479" s="92"/>
      <c r="L479" s="92"/>
      <c r="M479" s="92"/>
      <c r="N479" s="92"/>
      <c r="O479" s="92"/>
      <c r="P479" s="92"/>
      <c r="Q479" s="92"/>
      <c r="R479" s="92"/>
      <c r="S479" s="92"/>
      <c r="T479" s="92"/>
      <c r="U479" s="92"/>
      <c r="V479" s="92"/>
      <c r="W479" s="92"/>
      <c r="X479" s="92"/>
      <c r="Y479" s="92"/>
      <c r="Z479" s="92"/>
      <c r="AA479" s="92"/>
      <c r="AB479" s="92"/>
      <c r="AC479" s="92"/>
      <c r="AD479" s="92"/>
      <c r="AE479" s="92"/>
    </row>
    <row r="480" spans="1:31" x14ac:dyDescent="0.15">
      <c r="A480" s="92"/>
      <c r="B480" s="92"/>
      <c r="C480" s="92"/>
      <c r="D480" s="92"/>
      <c r="E480" s="92"/>
      <c r="F480" s="92"/>
      <c r="G480" s="92"/>
      <c r="H480" s="92"/>
      <c r="I480" s="92"/>
      <c r="J480" s="92"/>
      <c r="K480" s="92"/>
      <c r="L480" s="92"/>
      <c r="M480" s="92"/>
      <c r="N480" s="92"/>
      <c r="O480" s="92"/>
      <c r="P480" s="92"/>
      <c r="Q480" s="92"/>
      <c r="R480" s="92"/>
      <c r="S480" s="92"/>
      <c r="T480" s="92"/>
      <c r="U480" s="92"/>
      <c r="V480" s="92"/>
      <c r="W480" s="92"/>
      <c r="X480" s="92"/>
      <c r="Y480" s="92"/>
      <c r="Z480" s="92"/>
      <c r="AA480" s="92"/>
      <c r="AB480" s="92"/>
      <c r="AC480" s="92"/>
      <c r="AD480" s="92"/>
      <c r="AE480" s="92"/>
    </row>
    <row r="481" spans="1:31" x14ac:dyDescent="0.15">
      <c r="A481" s="92"/>
      <c r="B481" s="92"/>
      <c r="C481" s="92"/>
      <c r="D481" s="92"/>
      <c r="E481" s="92"/>
      <c r="F481" s="92"/>
      <c r="G481" s="92"/>
      <c r="H481" s="92"/>
      <c r="I481" s="92"/>
      <c r="J481" s="92"/>
      <c r="K481" s="92"/>
      <c r="L481" s="92"/>
      <c r="M481" s="92"/>
      <c r="N481" s="92"/>
      <c r="O481" s="92"/>
      <c r="P481" s="92"/>
      <c r="Q481" s="92"/>
      <c r="R481" s="92"/>
      <c r="S481" s="92"/>
      <c r="T481" s="92"/>
      <c r="U481" s="92"/>
      <c r="V481" s="92"/>
      <c r="W481" s="92"/>
      <c r="X481" s="92"/>
      <c r="Y481" s="92"/>
      <c r="Z481" s="92"/>
      <c r="AA481" s="92"/>
      <c r="AB481" s="92"/>
      <c r="AC481" s="92"/>
      <c r="AD481" s="92"/>
      <c r="AE481" s="92"/>
    </row>
    <row r="482" spans="1:31" x14ac:dyDescent="0.15">
      <c r="A482" s="92"/>
      <c r="B482" s="92"/>
      <c r="C482" s="92"/>
      <c r="D482" s="92"/>
      <c r="E482" s="92"/>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row>
    <row r="483" spans="1:31" x14ac:dyDescent="0.15">
      <c r="A483" s="92"/>
      <c r="B483" s="92"/>
      <c r="C483" s="92"/>
      <c r="D483" s="92"/>
      <c r="E483" s="92"/>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row>
    <row r="484" spans="1:31" x14ac:dyDescent="0.15">
      <c r="A484" s="92"/>
      <c r="B484" s="92"/>
      <c r="C484" s="92"/>
      <c r="D484" s="92"/>
      <c r="E484" s="92"/>
      <c r="F484" s="92"/>
      <c r="G484" s="92"/>
      <c r="H484" s="92"/>
      <c r="I484" s="92"/>
      <c r="J484" s="92"/>
      <c r="K484" s="92"/>
      <c r="L484" s="92"/>
      <c r="M484" s="92"/>
      <c r="N484" s="92"/>
      <c r="O484" s="92"/>
      <c r="P484" s="92"/>
      <c r="Q484" s="92"/>
      <c r="R484" s="92"/>
      <c r="S484" s="92"/>
      <c r="T484" s="92"/>
      <c r="U484" s="92"/>
      <c r="V484" s="92"/>
      <c r="W484" s="92"/>
      <c r="X484" s="92"/>
      <c r="Y484" s="92"/>
      <c r="Z484" s="92"/>
      <c r="AA484" s="92"/>
      <c r="AB484" s="92"/>
      <c r="AC484" s="92"/>
      <c r="AD484" s="92"/>
      <c r="AE484" s="92"/>
    </row>
    <row r="485" spans="1:31" x14ac:dyDescent="0.15">
      <c r="A485" s="92"/>
      <c r="B485" s="92"/>
      <c r="C485" s="92"/>
      <c r="D485" s="92"/>
      <c r="E485" s="92"/>
      <c r="F485" s="92"/>
      <c r="G485" s="92"/>
      <c r="H485" s="92"/>
      <c r="I485" s="92"/>
      <c r="J485" s="92"/>
      <c r="K485" s="92"/>
      <c r="L485" s="92"/>
      <c r="M485" s="92"/>
      <c r="N485" s="92"/>
      <c r="O485" s="92"/>
      <c r="P485" s="92"/>
      <c r="Q485" s="92"/>
      <c r="R485" s="92"/>
      <c r="S485" s="92"/>
      <c r="T485" s="92"/>
      <c r="U485" s="92"/>
      <c r="V485" s="92"/>
      <c r="W485" s="92"/>
      <c r="X485" s="92"/>
      <c r="Y485" s="92"/>
      <c r="Z485" s="92"/>
      <c r="AA485" s="92"/>
      <c r="AB485" s="92"/>
      <c r="AC485" s="92"/>
      <c r="AD485" s="92"/>
      <c r="AE485" s="92"/>
    </row>
    <row r="486" spans="1:31" x14ac:dyDescent="0.15">
      <c r="A486" s="92"/>
      <c r="B486" s="92"/>
      <c r="C486" s="92"/>
      <c r="D486" s="92"/>
      <c r="E486" s="92"/>
      <c r="F486" s="92"/>
      <c r="G486" s="92"/>
      <c r="H486" s="92"/>
      <c r="I486" s="92"/>
      <c r="J486" s="92"/>
      <c r="K486" s="92"/>
      <c r="L486" s="92"/>
      <c r="M486" s="92"/>
      <c r="N486" s="92"/>
      <c r="O486" s="92"/>
      <c r="P486" s="92"/>
      <c r="Q486" s="92"/>
      <c r="R486" s="92"/>
      <c r="S486" s="92"/>
      <c r="T486" s="92"/>
      <c r="U486" s="92"/>
      <c r="V486" s="92"/>
      <c r="W486" s="92"/>
      <c r="X486" s="92"/>
      <c r="Y486" s="92"/>
      <c r="Z486" s="92"/>
      <c r="AA486" s="92"/>
      <c r="AB486" s="92"/>
      <c r="AC486" s="92"/>
      <c r="AD486" s="92"/>
      <c r="AE486" s="92"/>
    </row>
    <row r="487" spans="1:31" x14ac:dyDescent="0.15">
      <c r="A487" s="92"/>
      <c r="B487" s="92"/>
      <c r="C487" s="92"/>
      <c r="D487" s="92"/>
      <c r="E487" s="92"/>
      <c r="F487" s="92"/>
      <c r="G487" s="92"/>
      <c r="H487" s="92"/>
      <c r="I487" s="92"/>
      <c r="J487" s="92"/>
      <c r="K487" s="92"/>
      <c r="L487" s="92"/>
      <c r="M487" s="92"/>
      <c r="N487" s="92"/>
      <c r="O487" s="92"/>
      <c r="P487" s="92"/>
      <c r="Q487" s="92"/>
      <c r="R487" s="92"/>
      <c r="S487" s="92"/>
      <c r="T487" s="92"/>
      <c r="U487" s="92"/>
      <c r="V487" s="92"/>
      <c r="W487" s="92"/>
      <c r="X487" s="92"/>
      <c r="Y487" s="92"/>
      <c r="Z487" s="92"/>
      <c r="AA487" s="92"/>
      <c r="AB487" s="92"/>
      <c r="AC487" s="92"/>
      <c r="AD487" s="92"/>
      <c r="AE487" s="92"/>
    </row>
    <row r="488" spans="1:31" x14ac:dyDescent="0.15">
      <c r="A488" s="92"/>
      <c r="B488" s="92"/>
      <c r="C488" s="92"/>
      <c r="D488" s="92"/>
      <c r="E488" s="92"/>
      <c r="F488" s="92"/>
      <c r="G488" s="92"/>
      <c r="H488" s="92"/>
      <c r="I488" s="92"/>
      <c r="J488" s="92"/>
      <c r="K488" s="92"/>
      <c r="L488" s="92"/>
      <c r="M488" s="92"/>
      <c r="N488" s="92"/>
      <c r="O488" s="92"/>
      <c r="P488" s="92"/>
      <c r="Q488" s="92"/>
      <c r="R488" s="92"/>
      <c r="S488" s="92"/>
      <c r="T488" s="92"/>
      <c r="U488" s="92"/>
      <c r="V488" s="92"/>
      <c r="W488" s="92"/>
      <c r="X488" s="92"/>
      <c r="Y488" s="92"/>
      <c r="Z488" s="92"/>
      <c r="AA488" s="92"/>
      <c r="AB488" s="92"/>
      <c r="AC488" s="92"/>
      <c r="AD488" s="92"/>
      <c r="AE488" s="92"/>
    </row>
    <row r="489" spans="1:31" x14ac:dyDescent="0.15">
      <c r="A489" s="92"/>
      <c r="B489" s="92"/>
      <c r="C489" s="92"/>
      <c r="D489" s="92"/>
      <c r="E489" s="92"/>
      <c r="F489" s="92"/>
      <c r="G489" s="92"/>
      <c r="H489" s="92"/>
      <c r="I489" s="92"/>
      <c r="J489" s="92"/>
      <c r="K489" s="92"/>
      <c r="L489" s="92"/>
      <c r="M489" s="92"/>
      <c r="N489" s="92"/>
      <c r="O489" s="92"/>
      <c r="P489" s="92"/>
      <c r="Q489" s="92"/>
      <c r="R489" s="92"/>
      <c r="S489" s="92"/>
      <c r="T489" s="92"/>
      <c r="U489" s="92"/>
      <c r="V489" s="92"/>
      <c r="W489" s="92"/>
      <c r="X489" s="92"/>
      <c r="Y489" s="92"/>
      <c r="Z489" s="92"/>
      <c r="AA489" s="92"/>
      <c r="AB489" s="92"/>
      <c r="AC489" s="92"/>
      <c r="AD489" s="92"/>
      <c r="AE489" s="92"/>
    </row>
    <row r="490" spans="1:31" x14ac:dyDescent="0.15">
      <c r="A490" s="92"/>
      <c r="B490" s="92"/>
      <c r="C490" s="92"/>
      <c r="D490" s="92"/>
      <c r="E490" s="92"/>
      <c r="F490" s="92"/>
      <c r="G490" s="92"/>
      <c r="H490" s="92"/>
      <c r="I490" s="92"/>
      <c r="J490" s="92"/>
      <c r="K490" s="92"/>
      <c r="L490" s="92"/>
      <c r="M490" s="92"/>
      <c r="N490" s="92"/>
      <c r="O490" s="92"/>
      <c r="P490" s="92"/>
      <c r="Q490" s="92"/>
      <c r="R490" s="92"/>
      <c r="S490" s="92"/>
      <c r="T490" s="92"/>
      <c r="U490" s="92"/>
      <c r="V490" s="92"/>
      <c r="W490" s="92"/>
      <c r="X490" s="92"/>
      <c r="Y490" s="92"/>
      <c r="Z490" s="92"/>
      <c r="AA490" s="92"/>
      <c r="AB490" s="92"/>
      <c r="AC490" s="92"/>
      <c r="AD490" s="92"/>
      <c r="AE490" s="92"/>
    </row>
    <row r="491" spans="1:31" x14ac:dyDescent="0.15">
      <c r="A491" s="92"/>
      <c r="B491" s="92"/>
      <c r="C491" s="92"/>
      <c r="D491" s="92"/>
      <c r="E491" s="92"/>
      <c r="F491" s="92"/>
      <c r="G491" s="92"/>
      <c r="H491" s="92"/>
      <c r="I491" s="92"/>
      <c r="J491" s="92"/>
      <c r="K491" s="92"/>
      <c r="L491" s="92"/>
      <c r="M491" s="92"/>
      <c r="N491" s="92"/>
      <c r="O491" s="92"/>
      <c r="P491" s="92"/>
      <c r="Q491" s="92"/>
      <c r="R491" s="92"/>
      <c r="S491" s="92"/>
      <c r="T491" s="92"/>
      <c r="U491" s="92"/>
      <c r="V491" s="92"/>
      <c r="W491" s="92"/>
      <c r="X491" s="92"/>
      <c r="Y491" s="92"/>
      <c r="Z491" s="92"/>
      <c r="AA491" s="92"/>
      <c r="AB491" s="92"/>
      <c r="AC491" s="92"/>
      <c r="AD491" s="92"/>
      <c r="AE491" s="92"/>
    </row>
    <row r="492" spans="1:31" x14ac:dyDescent="0.15">
      <c r="A492" s="92"/>
      <c r="B492" s="92"/>
      <c r="C492" s="92"/>
      <c r="D492" s="92"/>
      <c r="E492" s="92"/>
      <c r="F492" s="92"/>
      <c r="G492" s="92"/>
      <c r="H492" s="92"/>
      <c r="I492" s="92"/>
      <c r="J492" s="92"/>
      <c r="K492" s="92"/>
      <c r="L492" s="92"/>
      <c r="M492" s="92"/>
      <c r="N492" s="92"/>
      <c r="O492" s="92"/>
      <c r="P492" s="92"/>
      <c r="Q492" s="92"/>
      <c r="R492" s="92"/>
      <c r="S492" s="92"/>
      <c r="T492" s="92"/>
      <c r="U492" s="92"/>
      <c r="V492" s="92"/>
      <c r="W492" s="92"/>
      <c r="X492" s="92"/>
      <c r="Y492" s="92"/>
      <c r="Z492" s="92"/>
      <c r="AA492" s="92"/>
      <c r="AB492" s="92"/>
      <c r="AC492" s="92"/>
      <c r="AD492" s="92"/>
      <c r="AE492" s="92"/>
    </row>
    <row r="493" spans="1:31" x14ac:dyDescent="0.15">
      <c r="A493" s="92"/>
      <c r="B493" s="92"/>
      <c r="C493" s="92"/>
      <c r="D493" s="92"/>
      <c r="E493" s="92"/>
      <c r="F493" s="92"/>
      <c r="G493" s="92"/>
      <c r="H493" s="92"/>
      <c r="I493" s="92"/>
      <c r="J493" s="92"/>
      <c r="K493" s="92"/>
      <c r="L493" s="92"/>
      <c r="M493" s="92"/>
      <c r="N493" s="92"/>
      <c r="O493" s="92"/>
      <c r="P493" s="92"/>
      <c r="Q493" s="92"/>
      <c r="R493" s="92"/>
      <c r="S493" s="92"/>
      <c r="T493" s="92"/>
      <c r="U493" s="92"/>
      <c r="V493" s="92"/>
      <c r="W493" s="92"/>
      <c r="X493" s="92"/>
      <c r="Y493" s="92"/>
      <c r="Z493" s="92"/>
      <c r="AA493" s="92"/>
      <c r="AB493" s="92"/>
      <c r="AC493" s="92"/>
      <c r="AD493" s="92"/>
      <c r="AE493" s="92"/>
    </row>
    <row r="494" spans="1:31" x14ac:dyDescent="0.15">
      <c r="A494" s="92"/>
      <c r="B494" s="92"/>
      <c r="C494" s="92"/>
      <c r="D494" s="92"/>
      <c r="E494" s="92"/>
      <c r="F494" s="92"/>
      <c r="G494" s="92"/>
      <c r="H494" s="92"/>
      <c r="I494" s="92"/>
      <c r="J494" s="92"/>
      <c r="K494" s="92"/>
      <c r="L494" s="92"/>
      <c r="M494" s="92"/>
      <c r="N494" s="92"/>
      <c r="O494" s="92"/>
      <c r="P494" s="92"/>
      <c r="Q494" s="92"/>
      <c r="R494" s="92"/>
      <c r="S494" s="92"/>
      <c r="T494" s="92"/>
      <c r="U494" s="92"/>
      <c r="V494" s="92"/>
      <c r="W494" s="92"/>
      <c r="X494" s="92"/>
      <c r="Y494" s="92"/>
      <c r="Z494" s="92"/>
      <c r="AA494" s="92"/>
      <c r="AB494" s="92"/>
      <c r="AC494" s="92"/>
      <c r="AD494" s="92"/>
      <c r="AE494" s="92"/>
    </row>
    <row r="495" spans="1:31" x14ac:dyDescent="0.15">
      <c r="A495" s="92"/>
      <c r="B495" s="92"/>
      <c r="C495" s="92"/>
      <c r="D495" s="92"/>
      <c r="E495" s="92"/>
      <c r="F495" s="92"/>
      <c r="G495" s="92"/>
      <c r="H495" s="92"/>
      <c r="I495" s="92"/>
      <c r="J495" s="92"/>
      <c r="K495" s="92"/>
      <c r="L495" s="92"/>
      <c r="M495" s="92"/>
      <c r="N495" s="92"/>
      <c r="O495" s="92"/>
      <c r="P495" s="92"/>
      <c r="Q495" s="92"/>
      <c r="R495" s="92"/>
      <c r="S495" s="92"/>
      <c r="T495" s="92"/>
      <c r="U495" s="92"/>
      <c r="V495" s="92"/>
      <c r="W495" s="92"/>
      <c r="X495" s="92"/>
      <c r="Y495" s="92"/>
      <c r="Z495" s="92"/>
      <c r="AA495" s="92"/>
      <c r="AB495" s="92"/>
      <c r="AC495" s="92"/>
      <c r="AD495" s="92"/>
      <c r="AE495" s="92"/>
    </row>
    <row r="496" spans="1:31" x14ac:dyDescent="0.15">
      <c r="A496" s="92"/>
      <c r="B496" s="92"/>
      <c r="C496" s="92"/>
      <c r="D496" s="92"/>
      <c r="E496" s="92"/>
      <c r="F496" s="92"/>
      <c r="G496" s="92"/>
      <c r="H496" s="92"/>
      <c r="I496" s="92"/>
      <c r="J496" s="92"/>
      <c r="K496" s="92"/>
      <c r="L496" s="92"/>
      <c r="M496" s="92"/>
      <c r="N496" s="92"/>
      <c r="O496" s="92"/>
      <c r="P496" s="92"/>
      <c r="Q496" s="92"/>
      <c r="R496" s="92"/>
      <c r="S496" s="92"/>
      <c r="T496" s="92"/>
      <c r="U496" s="92"/>
      <c r="V496" s="92"/>
      <c r="W496" s="92"/>
      <c r="X496" s="92"/>
      <c r="Y496" s="92"/>
      <c r="Z496" s="92"/>
      <c r="AA496" s="92"/>
      <c r="AB496" s="92"/>
      <c r="AC496" s="92"/>
      <c r="AD496" s="92"/>
      <c r="AE496" s="92"/>
    </row>
    <row r="497" spans="1:31" x14ac:dyDescent="0.15">
      <c r="A497" s="92"/>
      <c r="B497" s="92"/>
      <c r="C497" s="92"/>
      <c r="D497" s="92"/>
      <c r="E497" s="92"/>
      <c r="F497" s="92"/>
      <c r="G497" s="92"/>
      <c r="H497" s="92"/>
      <c r="I497" s="92"/>
      <c r="J497" s="92"/>
      <c r="K497" s="92"/>
      <c r="L497" s="92"/>
      <c r="M497" s="92"/>
      <c r="N497" s="92"/>
      <c r="O497" s="92"/>
      <c r="P497" s="92"/>
      <c r="Q497" s="92"/>
      <c r="R497" s="92"/>
      <c r="S497" s="92"/>
      <c r="T497" s="92"/>
      <c r="U497" s="92"/>
      <c r="V497" s="92"/>
      <c r="W497" s="92"/>
      <c r="X497" s="92"/>
      <c r="Y497" s="92"/>
      <c r="Z497" s="92"/>
      <c r="AA497" s="92"/>
      <c r="AB497" s="92"/>
      <c r="AC497" s="92"/>
      <c r="AD497" s="92"/>
      <c r="AE497" s="92"/>
    </row>
    <row r="498" spans="1:31" x14ac:dyDescent="0.15">
      <c r="A498" s="92"/>
      <c r="B498" s="92"/>
      <c r="C498" s="92"/>
      <c r="D498" s="92"/>
      <c r="E498" s="92"/>
      <c r="F498" s="92"/>
      <c r="G498" s="92"/>
      <c r="H498" s="92"/>
      <c r="I498" s="92"/>
      <c r="J498" s="92"/>
      <c r="K498" s="92"/>
      <c r="L498" s="92"/>
      <c r="M498" s="92"/>
      <c r="N498" s="92"/>
      <c r="O498" s="92"/>
      <c r="P498" s="92"/>
      <c r="Q498" s="92"/>
      <c r="R498" s="92"/>
      <c r="S498" s="92"/>
      <c r="T498" s="92"/>
      <c r="U498" s="92"/>
      <c r="V498" s="92"/>
      <c r="W498" s="92"/>
      <c r="X498" s="92"/>
      <c r="Y498" s="92"/>
      <c r="Z498" s="92"/>
      <c r="AA498" s="92"/>
      <c r="AB498" s="92"/>
      <c r="AC498" s="92"/>
      <c r="AD498" s="92"/>
      <c r="AE498" s="92"/>
    </row>
    <row r="499" spans="1:31" x14ac:dyDescent="0.15">
      <c r="A499" s="92"/>
      <c r="B499" s="92"/>
      <c r="C499" s="92"/>
      <c r="D499" s="92"/>
      <c r="E499" s="92"/>
      <c r="F499" s="92"/>
      <c r="G499" s="92"/>
      <c r="H499" s="92"/>
      <c r="I499" s="92"/>
      <c r="J499" s="92"/>
      <c r="K499" s="92"/>
      <c r="L499" s="92"/>
      <c r="M499" s="92"/>
      <c r="N499" s="92"/>
      <c r="O499" s="92"/>
      <c r="P499" s="92"/>
      <c r="Q499" s="92"/>
      <c r="R499" s="92"/>
      <c r="S499" s="92"/>
      <c r="T499" s="92"/>
      <c r="U499" s="92"/>
      <c r="V499" s="92"/>
      <c r="W499" s="92"/>
      <c r="X499" s="92"/>
      <c r="Y499" s="92"/>
      <c r="Z499" s="92"/>
      <c r="AA499" s="92"/>
      <c r="AB499" s="92"/>
      <c r="AC499" s="92"/>
      <c r="AD499" s="92"/>
      <c r="AE499" s="92"/>
    </row>
    <row r="500" spans="1:31" x14ac:dyDescent="0.15">
      <c r="A500" s="92"/>
      <c r="B500" s="92"/>
      <c r="C500" s="92"/>
      <c r="D500" s="92"/>
      <c r="E500" s="92"/>
      <c r="F500" s="92"/>
      <c r="G500" s="92"/>
      <c r="H500" s="92"/>
      <c r="I500" s="92"/>
      <c r="J500" s="92"/>
      <c r="K500" s="92"/>
      <c r="L500" s="92"/>
      <c r="M500" s="92"/>
      <c r="N500" s="92"/>
      <c r="O500" s="92"/>
      <c r="P500" s="92"/>
      <c r="Q500" s="92"/>
      <c r="R500" s="92"/>
      <c r="S500" s="92"/>
      <c r="T500" s="92"/>
      <c r="U500" s="92"/>
      <c r="V500" s="92"/>
      <c r="W500" s="92"/>
      <c r="X500" s="92"/>
      <c r="Y500" s="92"/>
      <c r="Z500" s="92"/>
      <c r="AA500" s="92"/>
      <c r="AB500" s="92"/>
      <c r="AC500" s="92"/>
      <c r="AD500" s="92"/>
      <c r="AE500" s="92"/>
    </row>
    <row r="501" spans="1:31" x14ac:dyDescent="0.15">
      <c r="A501" s="92"/>
      <c r="B501" s="92"/>
      <c r="C501" s="92"/>
      <c r="D501" s="92"/>
      <c r="E501" s="92"/>
      <c r="F501" s="92"/>
      <c r="G501" s="92"/>
      <c r="H501" s="92"/>
      <c r="I501" s="92"/>
      <c r="J501" s="92"/>
      <c r="K501" s="92"/>
      <c r="L501" s="92"/>
      <c r="M501" s="92"/>
      <c r="N501" s="92"/>
      <c r="O501" s="92"/>
      <c r="P501" s="92"/>
      <c r="Q501" s="92"/>
      <c r="R501" s="92"/>
      <c r="S501" s="92"/>
      <c r="T501" s="92"/>
      <c r="U501" s="92"/>
      <c r="V501" s="92"/>
      <c r="W501" s="92"/>
      <c r="X501" s="92"/>
      <c r="Y501" s="92"/>
      <c r="Z501" s="92"/>
      <c r="AA501" s="92"/>
      <c r="AB501" s="92"/>
      <c r="AC501" s="92"/>
      <c r="AD501" s="92"/>
      <c r="AE501" s="92"/>
    </row>
    <row r="502" spans="1:31" x14ac:dyDescent="0.15">
      <c r="A502" s="92"/>
      <c r="B502" s="92"/>
      <c r="C502" s="92"/>
      <c r="D502" s="92"/>
      <c r="E502" s="92"/>
      <c r="F502" s="92"/>
      <c r="G502" s="92"/>
      <c r="H502" s="92"/>
      <c r="I502" s="92"/>
      <c r="J502" s="92"/>
      <c r="K502" s="92"/>
      <c r="L502" s="92"/>
      <c r="M502" s="92"/>
      <c r="N502" s="92"/>
      <c r="O502" s="92"/>
      <c r="P502" s="92"/>
      <c r="Q502" s="92"/>
      <c r="R502" s="92"/>
      <c r="S502" s="92"/>
      <c r="T502" s="92"/>
      <c r="U502" s="92"/>
      <c r="V502" s="92"/>
      <c r="W502" s="92"/>
      <c r="X502" s="92"/>
      <c r="Y502" s="92"/>
      <c r="Z502" s="92"/>
      <c r="AA502" s="92"/>
      <c r="AB502" s="92"/>
      <c r="AC502" s="92"/>
      <c r="AD502" s="92"/>
      <c r="AE502" s="92"/>
    </row>
    <row r="503" spans="1:31" x14ac:dyDescent="0.15">
      <c r="A503" s="92"/>
      <c r="B503" s="92"/>
      <c r="C503" s="92"/>
      <c r="D503" s="92"/>
      <c r="E503" s="92"/>
      <c r="F503" s="92"/>
      <c r="G503" s="92"/>
      <c r="H503" s="92"/>
      <c r="I503" s="92"/>
      <c r="J503" s="92"/>
      <c r="K503" s="92"/>
      <c r="L503" s="92"/>
      <c r="M503" s="92"/>
      <c r="N503" s="92"/>
      <c r="O503" s="92"/>
      <c r="P503" s="92"/>
      <c r="Q503" s="92"/>
      <c r="R503" s="92"/>
      <c r="S503" s="92"/>
      <c r="T503" s="92"/>
      <c r="U503" s="92"/>
      <c r="V503" s="92"/>
      <c r="W503" s="92"/>
      <c r="X503" s="92"/>
      <c r="Y503" s="92"/>
      <c r="Z503" s="92"/>
      <c r="AA503" s="92"/>
      <c r="AB503" s="92"/>
      <c r="AC503" s="92"/>
      <c r="AD503" s="92"/>
      <c r="AE503" s="92"/>
    </row>
    <row r="504" spans="1:31" x14ac:dyDescent="0.15">
      <c r="A504" s="92"/>
      <c r="B504" s="92"/>
      <c r="C504" s="92"/>
      <c r="D504" s="92"/>
      <c r="E504" s="92"/>
      <c r="F504" s="92"/>
      <c r="G504" s="92"/>
      <c r="H504" s="92"/>
      <c r="I504" s="92"/>
      <c r="J504" s="92"/>
      <c r="K504" s="92"/>
      <c r="L504" s="92"/>
      <c r="M504" s="92"/>
      <c r="N504" s="92"/>
      <c r="O504" s="92"/>
      <c r="P504" s="92"/>
      <c r="Q504" s="92"/>
      <c r="R504" s="92"/>
      <c r="S504" s="92"/>
      <c r="T504" s="92"/>
      <c r="U504" s="92"/>
      <c r="V504" s="92"/>
      <c r="W504" s="92"/>
      <c r="X504" s="92"/>
      <c r="Y504" s="92"/>
      <c r="Z504" s="92"/>
      <c r="AA504" s="92"/>
      <c r="AB504" s="92"/>
      <c r="AC504" s="92"/>
      <c r="AD504" s="92"/>
      <c r="AE504" s="92"/>
    </row>
    <row r="505" spans="1:31" x14ac:dyDescent="0.15">
      <c r="A505" s="92"/>
      <c r="B505" s="92"/>
      <c r="C505" s="92"/>
      <c r="D505" s="92"/>
      <c r="E505" s="92"/>
      <c r="F505" s="92"/>
      <c r="G505" s="92"/>
      <c r="H505" s="92"/>
      <c r="I505" s="92"/>
      <c r="J505" s="92"/>
      <c r="K505" s="92"/>
      <c r="L505" s="92"/>
      <c r="M505" s="92"/>
      <c r="N505" s="92"/>
      <c r="O505" s="92"/>
      <c r="P505" s="92"/>
      <c r="Q505" s="92"/>
      <c r="R505" s="92"/>
      <c r="S505" s="92"/>
      <c r="T505" s="92"/>
      <c r="U505" s="92"/>
      <c r="V505" s="92"/>
      <c r="W505" s="92"/>
      <c r="X505" s="92"/>
      <c r="Y505" s="92"/>
      <c r="Z505" s="92"/>
      <c r="AA505" s="92"/>
      <c r="AB505" s="92"/>
      <c r="AC505" s="92"/>
      <c r="AD505" s="92"/>
      <c r="AE505" s="92"/>
    </row>
    <row r="506" spans="1:31" x14ac:dyDescent="0.15">
      <c r="A506" s="92"/>
      <c r="B506" s="92"/>
      <c r="C506" s="92"/>
      <c r="D506" s="92"/>
      <c r="E506" s="92"/>
      <c r="F506" s="92"/>
      <c r="G506" s="92"/>
      <c r="H506" s="92"/>
      <c r="I506" s="92"/>
      <c r="J506" s="92"/>
      <c r="K506" s="92"/>
      <c r="L506" s="92"/>
      <c r="M506" s="92"/>
      <c r="N506" s="92"/>
      <c r="O506" s="92"/>
      <c r="P506" s="92"/>
      <c r="Q506" s="92"/>
      <c r="R506" s="92"/>
      <c r="S506" s="92"/>
      <c r="T506" s="92"/>
      <c r="U506" s="92"/>
      <c r="V506" s="92"/>
      <c r="W506" s="92"/>
      <c r="X506" s="92"/>
      <c r="Y506" s="92"/>
      <c r="Z506" s="92"/>
      <c r="AA506" s="92"/>
      <c r="AB506" s="92"/>
      <c r="AC506" s="92"/>
      <c r="AD506" s="92"/>
      <c r="AE506" s="92"/>
    </row>
    <row r="507" spans="1:31" x14ac:dyDescent="0.15">
      <c r="A507" s="92"/>
      <c r="B507" s="92"/>
      <c r="C507" s="92"/>
      <c r="D507" s="92"/>
      <c r="E507" s="92"/>
      <c r="F507" s="92"/>
      <c r="G507" s="92"/>
      <c r="H507" s="92"/>
      <c r="I507" s="92"/>
      <c r="J507" s="92"/>
      <c r="K507" s="92"/>
      <c r="L507" s="92"/>
      <c r="M507" s="92"/>
      <c r="N507" s="92"/>
      <c r="O507" s="92"/>
      <c r="P507" s="92"/>
      <c r="Q507" s="92"/>
      <c r="R507" s="92"/>
      <c r="S507" s="92"/>
      <c r="T507" s="92"/>
      <c r="U507" s="92"/>
      <c r="V507" s="92"/>
      <c r="W507" s="92"/>
      <c r="X507" s="92"/>
      <c r="Y507" s="92"/>
      <c r="Z507" s="92"/>
      <c r="AA507" s="92"/>
      <c r="AB507" s="92"/>
      <c r="AC507" s="92"/>
      <c r="AD507" s="92"/>
      <c r="AE507" s="92"/>
    </row>
    <row r="508" spans="1:31" x14ac:dyDescent="0.15">
      <c r="A508" s="92"/>
      <c r="B508" s="92"/>
      <c r="C508" s="92"/>
      <c r="D508" s="92"/>
      <c r="E508" s="92"/>
      <c r="F508" s="92"/>
      <c r="G508" s="92"/>
      <c r="H508" s="92"/>
      <c r="I508" s="92"/>
      <c r="J508" s="92"/>
      <c r="K508" s="92"/>
      <c r="L508" s="92"/>
      <c r="M508" s="92"/>
      <c r="N508" s="92"/>
      <c r="O508" s="92"/>
      <c r="P508" s="92"/>
      <c r="Q508" s="92"/>
      <c r="R508" s="92"/>
      <c r="S508" s="92"/>
      <c r="T508" s="92"/>
      <c r="U508" s="92"/>
      <c r="V508" s="92"/>
      <c r="W508" s="92"/>
      <c r="X508" s="92"/>
      <c r="Y508" s="92"/>
      <c r="Z508" s="92"/>
      <c r="AA508" s="92"/>
      <c r="AB508" s="92"/>
      <c r="AC508" s="92"/>
      <c r="AD508" s="92"/>
      <c r="AE508" s="92"/>
    </row>
    <row r="509" spans="1:31" x14ac:dyDescent="0.15">
      <c r="A509" s="92"/>
      <c r="B509" s="92"/>
      <c r="C509" s="92"/>
      <c r="D509" s="92"/>
      <c r="E509" s="92"/>
      <c r="F509" s="92"/>
      <c r="G509" s="92"/>
      <c r="H509" s="92"/>
      <c r="I509" s="92"/>
      <c r="J509" s="92"/>
      <c r="K509" s="92"/>
      <c r="L509" s="92"/>
      <c r="M509" s="92"/>
      <c r="N509" s="92"/>
      <c r="O509" s="92"/>
      <c r="P509" s="92"/>
      <c r="Q509" s="92"/>
      <c r="R509" s="92"/>
      <c r="S509" s="92"/>
      <c r="T509" s="92"/>
      <c r="U509" s="92"/>
      <c r="V509" s="92"/>
      <c r="W509" s="92"/>
      <c r="X509" s="92"/>
      <c r="Y509" s="92"/>
      <c r="Z509" s="92"/>
      <c r="AA509" s="92"/>
      <c r="AB509" s="92"/>
      <c r="AC509" s="92"/>
      <c r="AD509" s="92"/>
      <c r="AE509" s="92"/>
    </row>
    <row r="510" spans="1:31" x14ac:dyDescent="0.15">
      <c r="A510" s="92"/>
      <c r="B510" s="92"/>
      <c r="C510" s="92"/>
      <c r="D510" s="92"/>
      <c r="E510" s="92"/>
      <c r="F510" s="92"/>
      <c r="G510" s="92"/>
      <c r="H510" s="92"/>
      <c r="I510" s="92"/>
      <c r="J510" s="92"/>
      <c r="K510" s="92"/>
      <c r="L510" s="92"/>
      <c r="M510" s="92"/>
      <c r="N510" s="92"/>
      <c r="O510" s="92"/>
      <c r="P510" s="92"/>
      <c r="Q510" s="92"/>
      <c r="R510" s="92"/>
      <c r="S510" s="92"/>
      <c r="T510" s="92"/>
      <c r="U510" s="92"/>
      <c r="V510" s="92"/>
      <c r="W510" s="92"/>
      <c r="X510" s="92"/>
      <c r="Y510" s="92"/>
      <c r="Z510" s="92"/>
      <c r="AA510" s="92"/>
      <c r="AB510" s="92"/>
      <c r="AC510" s="92"/>
      <c r="AD510" s="92"/>
      <c r="AE510" s="92"/>
    </row>
    <row r="511" spans="1:31" x14ac:dyDescent="0.15">
      <c r="A511" s="92"/>
      <c r="B511" s="92"/>
      <c r="C511" s="92"/>
      <c r="D511" s="92"/>
      <c r="E511" s="92"/>
      <c r="F511" s="92"/>
      <c r="G511" s="92"/>
      <c r="H511" s="92"/>
      <c r="I511" s="92"/>
      <c r="J511" s="92"/>
      <c r="K511" s="92"/>
      <c r="L511" s="92"/>
      <c r="M511" s="92"/>
      <c r="N511" s="92"/>
      <c r="O511" s="92"/>
      <c r="P511" s="92"/>
      <c r="Q511" s="92"/>
      <c r="R511" s="92"/>
      <c r="S511" s="92"/>
      <c r="T511" s="92"/>
      <c r="U511" s="92"/>
      <c r="V511" s="92"/>
      <c r="W511" s="92"/>
      <c r="X511" s="92"/>
      <c r="Y511" s="92"/>
      <c r="Z511" s="92"/>
      <c r="AA511" s="92"/>
      <c r="AB511" s="92"/>
      <c r="AC511" s="92"/>
      <c r="AD511" s="92"/>
      <c r="AE511" s="92"/>
    </row>
    <row r="512" spans="1:31" x14ac:dyDescent="0.15">
      <c r="A512" s="92"/>
      <c r="B512" s="92"/>
      <c r="C512" s="92"/>
      <c r="D512" s="92"/>
      <c r="E512" s="92"/>
      <c r="F512" s="92"/>
      <c r="G512" s="92"/>
      <c r="H512" s="92"/>
      <c r="I512" s="92"/>
      <c r="J512" s="92"/>
      <c r="K512" s="92"/>
      <c r="L512" s="92"/>
      <c r="M512" s="92"/>
      <c r="N512" s="92"/>
      <c r="O512" s="92"/>
      <c r="P512" s="92"/>
      <c r="Q512" s="92"/>
      <c r="R512" s="92"/>
      <c r="S512" s="92"/>
      <c r="T512" s="92"/>
      <c r="U512" s="92"/>
      <c r="V512" s="92"/>
      <c r="W512" s="92"/>
      <c r="X512" s="92"/>
      <c r="Y512" s="92"/>
      <c r="Z512" s="92"/>
      <c r="AA512" s="92"/>
      <c r="AB512" s="92"/>
      <c r="AC512" s="92"/>
      <c r="AD512" s="92"/>
      <c r="AE512" s="92"/>
    </row>
    <row r="513" spans="1:31" x14ac:dyDescent="0.15">
      <c r="A513" s="92"/>
      <c r="B513" s="92"/>
      <c r="C513" s="92"/>
      <c r="D513" s="92"/>
      <c r="E513" s="92"/>
      <c r="F513" s="92"/>
      <c r="G513" s="92"/>
      <c r="H513" s="92"/>
      <c r="I513" s="92"/>
      <c r="J513" s="92"/>
      <c r="K513" s="92"/>
      <c r="L513" s="92"/>
      <c r="M513" s="92"/>
      <c r="N513" s="92"/>
      <c r="O513" s="92"/>
      <c r="P513" s="92"/>
      <c r="Q513" s="92"/>
      <c r="R513" s="92"/>
      <c r="S513" s="92"/>
      <c r="T513" s="92"/>
      <c r="U513" s="92"/>
      <c r="V513" s="92"/>
      <c r="W513" s="92"/>
      <c r="X513" s="92"/>
      <c r="Y513" s="92"/>
      <c r="Z513" s="92"/>
      <c r="AA513" s="92"/>
      <c r="AB513" s="92"/>
      <c r="AC513" s="92"/>
      <c r="AD513" s="92"/>
      <c r="AE513" s="92"/>
    </row>
    <row r="514" spans="1:31" x14ac:dyDescent="0.15">
      <c r="A514" s="92"/>
      <c r="B514" s="92"/>
      <c r="C514" s="92"/>
      <c r="D514" s="92"/>
      <c r="E514" s="92"/>
      <c r="F514" s="92"/>
      <c r="G514" s="92"/>
      <c r="H514" s="92"/>
      <c r="I514" s="92"/>
      <c r="J514" s="92"/>
      <c r="K514" s="92"/>
      <c r="L514" s="92"/>
      <c r="M514" s="92"/>
      <c r="N514" s="92"/>
      <c r="O514" s="92"/>
      <c r="P514" s="92"/>
      <c r="Q514" s="92"/>
      <c r="R514" s="92"/>
      <c r="S514" s="92"/>
      <c r="T514" s="92"/>
      <c r="U514" s="92"/>
      <c r="V514" s="92"/>
      <c r="W514" s="92"/>
      <c r="X514" s="92"/>
      <c r="Y514" s="92"/>
      <c r="Z514" s="92"/>
      <c r="AA514" s="92"/>
      <c r="AB514" s="92"/>
      <c r="AC514" s="92"/>
      <c r="AD514" s="92"/>
      <c r="AE514" s="92"/>
    </row>
    <row r="515" spans="1:31" x14ac:dyDescent="0.15">
      <c r="A515" s="92"/>
      <c r="B515" s="92"/>
      <c r="C515" s="92"/>
      <c r="D515" s="92"/>
      <c r="E515" s="92"/>
      <c r="F515" s="92"/>
      <c r="G515" s="92"/>
      <c r="H515" s="92"/>
      <c r="I515" s="92"/>
      <c r="J515" s="92"/>
      <c r="K515" s="92"/>
      <c r="L515" s="92"/>
      <c r="M515" s="92"/>
      <c r="N515" s="92"/>
      <c r="O515" s="92"/>
      <c r="P515" s="92"/>
      <c r="Q515" s="92"/>
      <c r="R515" s="92"/>
      <c r="S515" s="92"/>
      <c r="T515" s="92"/>
      <c r="U515" s="92"/>
      <c r="V515" s="92"/>
      <c r="W515" s="92"/>
      <c r="X515" s="92"/>
      <c r="Y515" s="92"/>
      <c r="Z515" s="92"/>
      <c r="AA515" s="92"/>
      <c r="AB515" s="92"/>
      <c r="AC515" s="92"/>
      <c r="AD515" s="92"/>
      <c r="AE515" s="92"/>
    </row>
    <row r="516" spans="1:31" x14ac:dyDescent="0.15">
      <c r="A516" s="92"/>
      <c r="B516" s="92"/>
      <c r="C516" s="92"/>
      <c r="D516" s="92"/>
      <c r="E516" s="92"/>
      <c r="F516" s="92"/>
      <c r="G516" s="92"/>
      <c r="H516" s="92"/>
      <c r="I516" s="92"/>
      <c r="J516" s="92"/>
      <c r="K516" s="92"/>
      <c r="L516" s="92"/>
      <c r="M516" s="92"/>
      <c r="N516" s="92"/>
      <c r="O516" s="92"/>
      <c r="P516" s="92"/>
      <c r="Q516" s="92"/>
      <c r="R516" s="92"/>
      <c r="S516" s="92"/>
      <c r="T516" s="92"/>
      <c r="U516" s="92"/>
      <c r="V516" s="92"/>
      <c r="W516" s="92"/>
      <c r="X516" s="92"/>
      <c r="Y516" s="92"/>
      <c r="Z516" s="92"/>
      <c r="AA516" s="92"/>
      <c r="AB516" s="92"/>
      <c r="AC516" s="92"/>
      <c r="AD516" s="92"/>
      <c r="AE516" s="92"/>
    </row>
    <row r="517" spans="1:31" x14ac:dyDescent="0.15">
      <c r="A517" s="92"/>
      <c r="B517" s="92"/>
      <c r="C517" s="92"/>
      <c r="D517" s="92"/>
      <c r="E517" s="92"/>
      <c r="F517" s="92"/>
      <c r="G517" s="92"/>
      <c r="H517" s="92"/>
      <c r="I517" s="92"/>
      <c r="J517" s="92"/>
      <c r="K517" s="92"/>
      <c r="L517" s="92"/>
      <c r="M517" s="92"/>
      <c r="N517" s="92"/>
      <c r="O517" s="92"/>
      <c r="P517" s="92"/>
      <c r="Q517" s="92"/>
      <c r="R517" s="92"/>
      <c r="S517" s="92"/>
      <c r="T517" s="92"/>
      <c r="U517" s="92"/>
      <c r="V517" s="92"/>
      <c r="W517" s="92"/>
      <c r="X517" s="92"/>
      <c r="Y517" s="92"/>
      <c r="Z517" s="92"/>
      <c r="AA517" s="92"/>
      <c r="AB517" s="92"/>
      <c r="AC517" s="92"/>
      <c r="AD517" s="92"/>
      <c r="AE517" s="92"/>
    </row>
    <row r="518" spans="1:31" x14ac:dyDescent="0.15">
      <c r="A518" s="92"/>
      <c r="B518" s="92"/>
      <c r="C518" s="92"/>
      <c r="D518" s="92"/>
      <c r="E518" s="92"/>
      <c r="F518" s="92"/>
      <c r="G518" s="92"/>
      <c r="H518" s="92"/>
      <c r="I518" s="92"/>
      <c r="J518" s="92"/>
      <c r="K518" s="92"/>
      <c r="L518" s="92"/>
      <c r="M518" s="92"/>
      <c r="N518" s="92"/>
      <c r="O518" s="92"/>
      <c r="P518" s="92"/>
      <c r="Q518" s="92"/>
      <c r="R518" s="92"/>
      <c r="S518" s="92"/>
      <c r="T518" s="92"/>
      <c r="U518" s="92"/>
      <c r="V518" s="92"/>
      <c r="W518" s="92"/>
      <c r="X518" s="92"/>
      <c r="Y518" s="92"/>
      <c r="Z518" s="92"/>
      <c r="AA518" s="92"/>
      <c r="AB518" s="92"/>
      <c r="AC518" s="92"/>
      <c r="AD518" s="92"/>
      <c r="AE518" s="92"/>
    </row>
    <row r="519" spans="1:31" x14ac:dyDescent="0.15">
      <c r="A519" s="92"/>
      <c r="B519" s="92"/>
      <c r="C519" s="92"/>
      <c r="D519" s="92"/>
      <c r="E519" s="92"/>
      <c r="F519" s="92"/>
      <c r="G519" s="92"/>
      <c r="H519" s="92"/>
      <c r="I519" s="92"/>
      <c r="J519" s="92"/>
      <c r="K519" s="92"/>
      <c r="L519" s="92"/>
      <c r="M519" s="92"/>
      <c r="N519" s="92"/>
      <c r="O519" s="92"/>
      <c r="P519" s="92"/>
      <c r="Q519" s="92"/>
      <c r="R519" s="92"/>
      <c r="S519" s="92"/>
      <c r="T519" s="92"/>
      <c r="U519" s="92"/>
      <c r="V519" s="92"/>
      <c r="W519" s="92"/>
      <c r="X519" s="92"/>
      <c r="Y519" s="92"/>
      <c r="Z519" s="92"/>
      <c r="AA519" s="92"/>
      <c r="AB519" s="92"/>
      <c r="AC519" s="92"/>
      <c r="AD519" s="92"/>
      <c r="AE519" s="92"/>
    </row>
    <row r="520" spans="1:31" x14ac:dyDescent="0.15">
      <c r="A520" s="92"/>
      <c r="B520" s="92"/>
      <c r="C520" s="92"/>
      <c r="D520" s="92"/>
      <c r="E520" s="92"/>
      <c r="F520" s="92"/>
      <c r="G520" s="92"/>
      <c r="H520" s="92"/>
      <c r="I520" s="92"/>
      <c r="J520" s="92"/>
      <c r="K520" s="92"/>
      <c r="L520" s="92"/>
      <c r="M520" s="92"/>
      <c r="N520" s="92"/>
      <c r="O520" s="92"/>
      <c r="P520" s="92"/>
      <c r="Q520" s="92"/>
      <c r="R520" s="92"/>
      <c r="S520" s="92"/>
      <c r="T520" s="92"/>
      <c r="U520" s="92"/>
      <c r="V520" s="92"/>
      <c r="W520" s="92"/>
      <c r="X520" s="92"/>
      <c r="Y520" s="92"/>
      <c r="Z520" s="92"/>
      <c r="AA520" s="92"/>
      <c r="AB520" s="92"/>
      <c r="AC520" s="92"/>
      <c r="AD520" s="92"/>
      <c r="AE520" s="92"/>
    </row>
    <row r="521" spans="1:31" x14ac:dyDescent="0.15">
      <c r="A521" s="92"/>
      <c r="B521" s="92"/>
      <c r="C521" s="92"/>
      <c r="D521" s="92"/>
      <c r="E521" s="92"/>
      <c r="F521" s="92"/>
      <c r="G521" s="92"/>
      <c r="H521" s="92"/>
      <c r="I521" s="92"/>
      <c r="J521" s="92"/>
      <c r="K521" s="92"/>
      <c r="L521" s="92"/>
      <c r="M521" s="92"/>
      <c r="N521" s="92"/>
      <c r="O521" s="92"/>
      <c r="P521" s="92"/>
      <c r="Q521" s="92"/>
      <c r="R521" s="92"/>
      <c r="S521" s="92"/>
      <c r="T521" s="92"/>
      <c r="U521" s="92"/>
      <c r="V521" s="92"/>
      <c r="W521" s="92"/>
      <c r="X521" s="92"/>
      <c r="Y521" s="92"/>
      <c r="Z521" s="92"/>
      <c r="AA521" s="92"/>
      <c r="AB521" s="92"/>
      <c r="AC521" s="92"/>
      <c r="AD521" s="92"/>
      <c r="AE521" s="92"/>
    </row>
    <row r="522" spans="1:31" x14ac:dyDescent="0.15">
      <c r="A522" s="92"/>
      <c r="B522" s="92"/>
      <c r="C522" s="92"/>
      <c r="D522" s="92"/>
      <c r="E522" s="92"/>
      <c r="F522" s="92"/>
      <c r="G522" s="92"/>
      <c r="H522" s="92"/>
      <c r="I522" s="92"/>
      <c r="J522" s="92"/>
      <c r="K522" s="92"/>
      <c r="L522" s="92"/>
      <c r="M522" s="92"/>
      <c r="N522" s="92"/>
      <c r="O522" s="92"/>
      <c r="P522" s="92"/>
      <c r="Q522" s="92"/>
      <c r="R522" s="92"/>
      <c r="S522" s="92"/>
      <c r="T522" s="92"/>
      <c r="U522" s="92"/>
      <c r="V522" s="92"/>
      <c r="W522" s="92"/>
      <c r="X522" s="92"/>
      <c r="Y522" s="92"/>
      <c r="Z522" s="92"/>
      <c r="AA522" s="92"/>
      <c r="AB522" s="92"/>
      <c r="AC522" s="92"/>
      <c r="AD522" s="92"/>
      <c r="AE522" s="92"/>
    </row>
    <row r="523" spans="1:31" x14ac:dyDescent="0.15">
      <c r="A523" s="92"/>
      <c r="B523" s="92"/>
      <c r="C523" s="92"/>
      <c r="D523" s="92"/>
      <c r="E523" s="92"/>
      <c r="F523" s="92"/>
      <c r="G523" s="92"/>
      <c r="H523" s="92"/>
      <c r="I523" s="92"/>
      <c r="J523" s="92"/>
      <c r="K523" s="92"/>
      <c r="L523" s="92"/>
      <c r="M523" s="92"/>
      <c r="N523" s="92"/>
      <c r="O523" s="92"/>
      <c r="P523" s="92"/>
      <c r="Q523" s="92"/>
      <c r="R523" s="92"/>
      <c r="S523" s="92"/>
      <c r="T523" s="92"/>
      <c r="U523" s="92"/>
      <c r="V523" s="92"/>
      <c r="W523" s="92"/>
      <c r="X523" s="92"/>
      <c r="Y523" s="92"/>
      <c r="Z523" s="92"/>
      <c r="AA523" s="92"/>
      <c r="AB523" s="92"/>
      <c r="AC523" s="92"/>
      <c r="AD523" s="92"/>
      <c r="AE523" s="92"/>
    </row>
    <row r="524" spans="1:31" x14ac:dyDescent="0.15">
      <c r="A524" s="92"/>
      <c r="B524" s="92"/>
      <c r="C524" s="92"/>
      <c r="D524" s="92"/>
      <c r="E524" s="92"/>
      <c r="F524" s="92"/>
      <c r="G524" s="92"/>
      <c r="H524" s="92"/>
      <c r="I524" s="92"/>
      <c r="J524" s="92"/>
      <c r="K524" s="92"/>
      <c r="L524" s="92"/>
      <c r="M524" s="92"/>
      <c r="N524" s="92"/>
      <c r="O524" s="92"/>
      <c r="P524" s="92"/>
      <c r="Q524" s="92"/>
      <c r="R524" s="92"/>
      <c r="S524" s="92"/>
      <c r="T524" s="92"/>
      <c r="U524" s="92"/>
      <c r="V524" s="92"/>
      <c r="W524" s="92"/>
      <c r="X524" s="92"/>
      <c r="Y524" s="92"/>
      <c r="Z524" s="92"/>
      <c r="AA524" s="92"/>
      <c r="AB524" s="92"/>
      <c r="AC524" s="92"/>
      <c r="AD524" s="92"/>
      <c r="AE524" s="92"/>
    </row>
    <row r="525" spans="1:31" x14ac:dyDescent="0.15">
      <c r="A525" s="92"/>
      <c r="B525" s="92"/>
      <c r="C525" s="92"/>
      <c r="D525" s="92"/>
      <c r="E525" s="92"/>
      <c r="F525" s="92"/>
      <c r="G525" s="92"/>
      <c r="H525" s="92"/>
      <c r="I525" s="92"/>
      <c r="J525" s="92"/>
      <c r="K525" s="92"/>
      <c r="L525" s="92"/>
      <c r="M525" s="92"/>
      <c r="N525" s="92"/>
      <c r="O525" s="92"/>
      <c r="P525" s="92"/>
      <c r="Q525" s="92"/>
      <c r="R525" s="92"/>
      <c r="S525" s="92"/>
      <c r="T525" s="92"/>
      <c r="U525" s="92"/>
      <c r="V525" s="92"/>
      <c r="W525" s="92"/>
      <c r="X525" s="92"/>
      <c r="Y525" s="92"/>
      <c r="Z525" s="92"/>
      <c r="AA525" s="92"/>
      <c r="AB525" s="92"/>
      <c r="AC525" s="92"/>
      <c r="AD525" s="92"/>
      <c r="AE525" s="92"/>
    </row>
    <row r="526" spans="1:31" x14ac:dyDescent="0.15">
      <c r="A526" s="92"/>
      <c r="B526" s="92"/>
      <c r="C526" s="92"/>
      <c r="D526" s="92"/>
      <c r="E526" s="92"/>
      <c r="F526" s="92"/>
      <c r="G526" s="92"/>
      <c r="H526" s="92"/>
      <c r="I526" s="92"/>
      <c r="J526" s="92"/>
      <c r="K526" s="92"/>
      <c r="L526" s="92"/>
      <c r="M526" s="92"/>
      <c r="N526" s="92"/>
      <c r="O526" s="92"/>
      <c r="P526" s="92"/>
      <c r="Q526" s="92"/>
      <c r="R526" s="92"/>
      <c r="S526" s="92"/>
      <c r="T526" s="92"/>
      <c r="U526" s="92"/>
      <c r="V526" s="92"/>
      <c r="W526" s="92"/>
      <c r="X526" s="92"/>
      <c r="Y526" s="92"/>
      <c r="Z526" s="92"/>
      <c r="AA526" s="92"/>
      <c r="AB526" s="92"/>
      <c r="AC526" s="92"/>
      <c r="AD526" s="92"/>
      <c r="AE526" s="92"/>
    </row>
    <row r="527" spans="1:31" x14ac:dyDescent="0.15">
      <c r="A527" s="92"/>
      <c r="B527" s="92"/>
      <c r="C527" s="92"/>
      <c r="D527" s="92"/>
      <c r="E527" s="92"/>
      <c r="F527" s="92"/>
      <c r="G527" s="92"/>
      <c r="H527" s="92"/>
      <c r="I527" s="92"/>
      <c r="J527" s="92"/>
      <c r="K527" s="92"/>
      <c r="L527" s="92"/>
      <c r="M527" s="92"/>
      <c r="N527" s="92"/>
      <c r="O527" s="92"/>
      <c r="P527" s="92"/>
      <c r="Q527" s="92"/>
      <c r="R527" s="92"/>
      <c r="S527" s="92"/>
      <c r="T527" s="92"/>
      <c r="U527" s="92"/>
      <c r="V527" s="92"/>
      <c r="W527" s="92"/>
      <c r="X527" s="92"/>
      <c r="Y527" s="92"/>
      <c r="Z527" s="92"/>
      <c r="AA527" s="92"/>
      <c r="AB527" s="92"/>
      <c r="AC527" s="92"/>
      <c r="AD527" s="92"/>
      <c r="AE527" s="92"/>
    </row>
    <row r="528" spans="1:31" x14ac:dyDescent="0.15">
      <c r="A528" s="92"/>
      <c r="B528" s="92"/>
      <c r="C528" s="92"/>
      <c r="D528" s="92"/>
      <c r="E528" s="92"/>
      <c r="F528" s="92"/>
      <c r="G528" s="92"/>
      <c r="H528" s="92"/>
      <c r="I528" s="92"/>
      <c r="J528" s="92"/>
      <c r="K528" s="92"/>
      <c r="L528" s="92"/>
      <c r="M528" s="92"/>
      <c r="N528" s="92"/>
      <c r="O528" s="92"/>
      <c r="P528" s="92"/>
      <c r="Q528" s="92"/>
      <c r="R528" s="92"/>
      <c r="S528" s="92"/>
      <c r="T528" s="92"/>
      <c r="U528" s="92"/>
      <c r="V528" s="92"/>
      <c r="W528" s="92"/>
      <c r="X528" s="92"/>
      <c r="Y528" s="92"/>
      <c r="Z528" s="92"/>
      <c r="AA528" s="92"/>
      <c r="AB528" s="92"/>
      <c r="AC528" s="92"/>
      <c r="AD528" s="92"/>
      <c r="AE528" s="92"/>
    </row>
    <row r="529" spans="1:31" x14ac:dyDescent="0.15">
      <c r="A529" s="92"/>
      <c r="B529" s="92"/>
      <c r="C529" s="92"/>
      <c r="D529" s="92"/>
      <c r="E529" s="92"/>
      <c r="F529" s="92"/>
      <c r="G529" s="92"/>
      <c r="H529" s="92"/>
      <c r="I529" s="92"/>
      <c r="J529" s="92"/>
      <c r="K529" s="92"/>
      <c r="L529" s="92"/>
      <c r="M529" s="92"/>
      <c r="N529" s="92"/>
      <c r="O529" s="92"/>
      <c r="P529" s="92"/>
      <c r="Q529" s="92"/>
      <c r="R529" s="92"/>
      <c r="S529" s="92"/>
      <c r="T529" s="92"/>
      <c r="U529" s="92"/>
      <c r="V529" s="92"/>
      <c r="W529" s="92"/>
      <c r="X529" s="92"/>
      <c r="Y529" s="92"/>
      <c r="Z529" s="92"/>
      <c r="AA529" s="92"/>
      <c r="AB529" s="92"/>
      <c r="AC529" s="92"/>
      <c r="AD529" s="92"/>
      <c r="AE529" s="92"/>
    </row>
    <row r="530" spans="1:31" x14ac:dyDescent="0.15">
      <c r="A530" s="92"/>
      <c r="B530" s="92"/>
      <c r="C530" s="92"/>
      <c r="D530" s="92"/>
      <c r="E530" s="92"/>
      <c r="F530" s="92"/>
      <c r="G530" s="92"/>
      <c r="H530" s="92"/>
      <c r="I530" s="92"/>
      <c r="J530" s="92"/>
      <c r="K530" s="92"/>
      <c r="L530" s="92"/>
      <c r="M530" s="92"/>
      <c r="N530" s="92"/>
      <c r="O530" s="92"/>
      <c r="P530" s="92"/>
      <c r="Q530" s="92"/>
      <c r="R530" s="92"/>
      <c r="S530" s="92"/>
      <c r="T530" s="92"/>
      <c r="U530" s="92"/>
      <c r="V530" s="92"/>
      <c r="W530" s="92"/>
      <c r="X530" s="92"/>
      <c r="Y530" s="92"/>
      <c r="Z530" s="92"/>
      <c r="AA530" s="92"/>
      <c r="AB530" s="92"/>
      <c r="AC530" s="92"/>
      <c r="AD530" s="92"/>
      <c r="AE530" s="92"/>
    </row>
  </sheetData>
  <sheetProtection algorithmName="SHA-512" hashValue="4rz5kW0coIvxtWy4Jcs7qTVCHDtCwyxFEZu2kUjWuw3Fao2KIJvcS3a3oT9dnFaw1xJLleFXgrLoFJWePdM0qA==" saltValue="/NiJDuEU0Us1jb4Hp7tsPQ==" spinCount="100000" sheet="1" selectLockedCells="1"/>
  <mergeCells count="335">
    <mergeCell ref="L228:O228"/>
    <mergeCell ref="J103:K103"/>
    <mergeCell ref="J92:K92"/>
    <mergeCell ref="J93:K93"/>
    <mergeCell ref="J96:K96"/>
    <mergeCell ref="J129:K129"/>
    <mergeCell ref="J130:K130"/>
    <mergeCell ref="J131:K131"/>
    <mergeCell ref="J132:K132"/>
    <mergeCell ref="L127:M127"/>
    <mergeCell ref="L128:M128"/>
    <mergeCell ref="L129:M129"/>
    <mergeCell ref="L130:M130"/>
    <mergeCell ref="L131:M131"/>
    <mergeCell ref="L132:M132"/>
    <mergeCell ref="L146:M146"/>
    <mergeCell ref="L145:M145"/>
    <mergeCell ref="L133:M133"/>
    <mergeCell ref="L134:M134"/>
    <mergeCell ref="L143:M143"/>
    <mergeCell ref="L144:M144"/>
    <mergeCell ref="L93:M93"/>
    <mergeCell ref="L96:M96"/>
    <mergeCell ref="L98:M98"/>
    <mergeCell ref="L97:M97"/>
    <mergeCell ref="C8:R9"/>
    <mergeCell ref="G18:I18"/>
    <mergeCell ref="G19:I19"/>
    <mergeCell ref="G20:I20"/>
    <mergeCell ref="G21:I21"/>
    <mergeCell ref="G17:I17"/>
    <mergeCell ref="L89:M89"/>
    <mergeCell ref="L88:M88"/>
    <mergeCell ref="L87:M87"/>
    <mergeCell ref="L86:M86"/>
    <mergeCell ref="D74:F74"/>
    <mergeCell ref="C49:S49"/>
    <mergeCell ref="D52:F52"/>
    <mergeCell ref="D27:H27"/>
    <mergeCell ref="D28:H28"/>
    <mergeCell ref="D29:H29"/>
    <mergeCell ref="C83:S83"/>
    <mergeCell ref="J72:K72"/>
    <mergeCell ref="J73:K73"/>
    <mergeCell ref="J74:K74"/>
    <mergeCell ref="C65:S67"/>
    <mergeCell ref="J57:K57"/>
    <mergeCell ref="L71:M71"/>
    <mergeCell ref="N70:O70"/>
    <mergeCell ref="L70:M70"/>
    <mergeCell ref="J70:K70"/>
    <mergeCell ref="J71:K71"/>
    <mergeCell ref="D71:F71"/>
    <mergeCell ref="D70:F70"/>
    <mergeCell ref="L72:M72"/>
    <mergeCell ref="P72:Q72"/>
    <mergeCell ref="P70:Q70"/>
    <mergeCell ref="N71:O71"/>
    <mergeCell ref="N72:O72"/>
    <mergeCell ref="P71:Q71"/>
    <mergeCell ref="P73:Q73"/>
    <mergeCell ref="P74:Q74"/>
    <mergeCell ref="P75:Q75"/>
    <mergeCell ref="D30:H30"/>
    <mergeCell ref="D31:H31"/>
    <mergeCell ref="D32:H32"/>
    <mergeCell ref="C14:Q14"/>
    <mergeCell ref="C33:J33"/>
    <mergeCell ref="K44:N45"/>
    <mergeCell ref="J56:K56"/>
    <mergeCell ref="J55:K55"/>
    <mergeCell ref="J54:K54"/>
    <mergeCell ref="C36:J36"/>
    <mergeCell ref="C35:J35"/>
    <mergeCell ref="C37:J37"/>
    <mergeCell ref="C38:J38"/>
    <mergeCell ref="C39:J39"/>
    <mergeCell ref="C41:J41"/>
    <mergeCell ref="C40:J40"/>
    <mergeCell ref="L52:M52"/>
    <mergeCell ref="L54:M54"/>
    <mergeCell ref="L55:M55"/>
    <mergeCell ref="L56:M56"/>
    <mergeCell ref="L57:M57"/>
    <mergeCell ref="D98:G98"/>
    <mergeCell ref="D99:G99"/>
    <mergeCell ref="D73:F73"/>
    <mergeCell ref="J87:K87"/>
    <mergeCell ref="J100:K100"/>
    <mergeCell ref="D86:G86"/>
    <mergeCell ref="L92:M92"/>
    <mergeCell ref="D72:F72"/>
    <mergeCell ref="D75:F75"/>
    <mergeCell ref="J75:K75"/>
    <mergeCell ref="D100:G100"/>
    <mergeCell ref="D76:F77"/>
    <mergeCell ref="J88:K88"/>
    <mergeCell ref="J89:K89"/>
    <mergeCell ref="D90:G90"/>
    <mergeCell ref="D91:G91"/>
    <mergeCell ref="D92:G92"/>
    <mergeCell ref="D87:G87"/>
    <mergeCell ref="D89:G89"/>
    <mergeCell ref="D93:G93"/>
    <mergeCell ref="D94:G94"/>
    <mergeCell ref="D95:G95"/>
    <mergeCell ref="D97:G97"/>
    <mergeCell ref="D96:G96"/>
    <mergeCell ref="P76:Q76"/>
    <mergeCell ref="P77:Q77"/>
    <mergeCell ref="C79:R80"/>
    <mergeCell ref="L77:M77"/>
    <mergeCell ref="N77:O77"/>
    <mergeCell ref="G76:K77"/>
    <mergeCell ref="N73:O73"/>
    <mergeCell ref="N143:O143"/>
    <mergeCell ref="J86:K86"/>
    <mergeCell ref="L73:M73"/>
    <mergeCell ref="L74:M74"/>
    <mergeCell ref="L75:M75"/>
    <mergeCell ref="L76:M76"/>
    <mergeCell ref="N76:O76"/>
    <mergeCell ref="N75:O75"/>
    <mergeCell ref="N74:O74"/>
    <mergeCell ref="L94:M94"/>
    <mergeCell ref="L95:M95"/>
    <mergeCell ref="L100:M100"/>
    <mergeCell ref="L101:M101"/>
    <mergeCell ref="L102:M102"/>
    <mergeCell ref="L103:M103"/>
    <mergeCell ref="L104:M104"/>
    <mergeCell ref="J101:K101"/>
    <mergeCell ref="J102:K102"/>
    <mergeCell ref="J98:K98"/>
    <mergeCell ref="J90:K90"/>
    <mergeCell ref="J99:K99"/>
    <mergeCell ref="J97:K97"/>
    <mergeCell ref="J94:K94"/>
    <mergeCell ref="J95:K95"/>
    <mergeCell ref="N147:O147"/>
    <mergeCell ref="N148:O148"/>
    <mergeCell ref="J146:K146"/>
    <mergeCell ref="J147:K147"/>
    <mergeCell ref="J108:K108"/>
    <mergeCell ref="J110:K110"/>
    <mergeCell ref="J109:K109"/>
    <mergeCell ref="J148:K148"/>
    <mergeCell ref="J134:K134"/>
    <mergeCell ref="L91:M91"/>
    <mergeCell ref="L90:M90"/>
    <mergeCell ref="L99:M99"/>
    <mergeCell ref="L111:M111"/>
    <mergeCell ref="L112:M112"/>
    <mergeCell ref="L108:M108"/>
    <mergeCell ref="L109:M109"/>
    <mergeCell ref="L110:M110"/>
    <mergeCell ref="J104:K104"/>
    <mergeCell ref="L106:M106"/>
    <mergeCell ref="L107:M107"/>
    <mergeCell ref="D132:F132"/>
    <mergeCell ref="D143:F143"/>
    <mergeCell ref="D133:F134"/>
    <mergeCell ref="C135:N136"/>
    <mergeCell ref="J145:K145"/>
    <mergeCell ref="J111:K111"/>
    <mergeCell ref="J112:K112"/>
    <mergeCell ref="J105:K105"/>
    <mergeCell ref="J107:K107"/>
    <mergeCell ref="J106:K106"/>
    <mergeCell ref="J127:K127"/>
    <mergeCell ref="J128:K128"/>
    <mergeCell ref="D127:F127"/>
    <mergeCell ref="D128:F128"/>
    <mergeCell ref="D129:F129"/>
    <mergeCell ref="D107:G107"/>
    <mergeCell ref="J133:K133"/>
    <mergeCell ref="I118:I119"/>
    <mergeCell ref="J143:K143"/>
    <mergeCell ref="J144:K144"/>
    <mergeCell ref="L105:M105"/>
    <mergeCell ref="D101:G101"/>
    <mergeCell ref="D103:G103"/>
    <mergeCell ref="D104:G104"/>
    <mergeCell ref="D165:F165"/>
    <mergeCell ref="D166:F166"/>
    <mergeCell ref="D147:F147"/>
    <mergeCell ref="D148:F148"/>
    <mergeCell ref="D144:F144"/>
    <mergeCell ref="D145:F145"/>
    <mergeCell ref="D146:F146"/>
    <mergeCell ref="D162:F162"/>
    <mergeCell ref="D105:G105"/>
    <mergeCell ref="D106:G106"/>
    <mergeCell ref="D111:G112"/>
    <mergeCell ref="D130:F130"/>
    <mergeCell ref="C118:H118"/>
    <mergeCell ref="C119:H119"/>
    <mergeCell ref="D102:G102"/>
    <mergeCell ref="D109:G109"/>
    <mergeCell ref="D110:G110"/>
    <mergeCell ref="D108:G108"/>
    <mergeCell ref="D131:F131"/>
    <mergeCell ref="D163:F163"/>
    <mergeCell ref="D164:F164"/>
    <mergeCell ref="C170:P171"/>
    <mergeCell ref="L169:M169"/>
    <mergeCell ref="N169:O169"/>
    <mergeCell ref="D168:F169"/>
    <mergeCell ref="L178:M178"/>
    <mergeCell ref="L177:M177"/>
    <mergeCell ref="H179:I179"/>
    <mergeCell ref="H167:I167"/>
    <mergeCell ref="J169:K169"/>
    <mergeCell ref="L179:M179"/>
    <mergeCell ref="N178:O178"/>
    <mergeCell ref="N177:O177"/>
    <mergeCell ref="D88:G88"/>
    <mergeCell ref="J91:K91"/>
    <mergeCell ref="L227:O227"/>
    <mergeCell ref="L226:O226"/>
    <mergeCell ref="L224:O224"/>
    <mergeCell ref="L225:O225"/>
    <mergeCell ref="J162:K162"/>
    <mergeCell ref="J163:K163"/>
    <mergeCell ref="J164:K164"/>
    <mergeCell ref="J165:K165"/>
    <mergeCell ref="J166:K166"/>
    <mergeCell ref="J167:K167"/>
    <mergeCell ref="L218:O218"/>
    <mergeCell ref="L217:O217"/>
    <mergeCell ref="L221:O221"/>
    <mergeCell ref="L222:O222"/>
    <mergeCell ref="L163:M163"/>
    <mergeCell ref="L164:M164"/>
    <mergeCell ref="L165:M165"/>
    <mergeCell ref="L166:M166"/>
    <mergeCell ref="L167:M167"/>
    <mergeCell ref="J177:K177"/>
    <mergeCell ref="J178:K178"/>
    <mergeCell ref="J168:K168"/>
    <mergeCell ref="L58:M58"/>
    <mergeCell ref="L53:M53"/>
    <mergeCell ref="C61:N62"/>
    <mergeCell ref="J59:K59"/>
    <mergeCell ref="L59:M59"/>
    <mergeCell ref="D58:F59"/>
    <mergeCell ref="J52:K52"/>
    <mergeCell ref="J58:K58"/>
    <mergeCell ref="J53:K53"/>
    <mergeCell ref="D53:F53"/>
    <mergeCell ref="D54:F54"/>
    <mergeCell ref="D55:F55"/>
    <mergeCell ref="D56:F56"/>
    <mergeCell ref="D57:F57"/>
    <mergeCell ref="L147:M147"/>
    <mergeCell ref="L148:M148"/>
    <mergeCell ref="L149:M149"/>
    <mergeCell ref="L150:M150"/>
    <mergeCell ref="C235:N238"/>
    <mergeCell ref="M190:M191"/>
    <mergeCell ref="M207:M208"/>
    <mergeCell ref="C185:P186"/>
    <mergeCell ref="L180:M180"/>
    <mergeCell ref="L181:M181"/>
    <mergeCell ref="L182:M182"/>
    <mergeCell ref="L183:M183"/>
    <mergeCell ref="L223:O223"/>
    <mergeCell ref="D180:F180"/>
    <mergeCell ref="D181:F181"/>
    <mergeCell ref="D182:F182"/>
    <mergeCell ref="L220:O220"/>
    <mergeCell ref="J183:K183"/>
    <mergeCell ref="J184:K184"/>
    <mergeCell ref="D183:F184"/>
    <mergeCell ref="G183:I184"/>
    <mergeCell ref="L219:O219"/>
    <mergeCell ref="J179:K179"/>
    <mergeCell ref="C174:S174"/>
    <mergeCell ref="P150:Q150"/>
    <mergeCell ref="O190:O191"/>
    <mergeCell ref="O207:O208"/>
    <mergeCell ref="N149:O149"/>
    <mergeCell ref="H163:I163"/>
    <mergeCell ref="H164:I164"/>
    <mergeCell ref="H165:I165"/>
    <mergeCell ref="H166:I166"/>
    <mergeCell ref="W131:X138"/>
    <mergeCell ref="P143:Q143"/>
    <mergeCell ref="P144:Q144"/>
    <mergeCell ref="P145:Q145"/>
    <mergeCell ref="P146:Q146"/>
    <mergeCell ref="P147:Q147"/>
    <mergeCell ref="P148:Q148"/>
    <mergeCell ref="N146:O146"/>
    <mergeCell ref="N162:O162"/>
    <mergeCell ref="N144:O144"/>
    <mergeCell ref="N145:O145"/>
    <mergeCell ref="P149:Q149"/>
    <mergeCell ref="H162:I162"/>
    <mergeCell ref="C151:R152"/>
    <mergeCell ref="D149:F150"/>
    <mergeCell ref="G149:K150"/>
    <mergeCell ref="N150:O150"/>
    <mergeCell ref="N164:O164"/>
    <mergeCell ref="N163:O163"/>
    <mergeCell ref="N168:O168"/>
    <mergeCell ref="N167:O167"/>
    <mergeCell ref="N166:O166"/>
    <mergeCell ref="N165:O165"/>
    <mergeCell ref="K190:K191"/>
    <mergeCell ref="C207:I209"/>
    <mergeCell ref="K207:K208"/>
    <mergeCell ref="H180:I180"/>
    <mergeCell ref="H181:I181"/>
    <mergeCell ref="H182:I182"/>
    <mergeCell ref="J180:K180"/>
    <mergeCell ref="J181:K181"/>
    <mergeCell ref="J182:K182"/>
    <mergeCell ref="L162:M162"/>
    <mergeCell ref="L168:M168"/>
    <mergeCell ref="D178:F178"/>
    <mergeCell ref="D179:F179"/>
    <mergeCell ref="D167:F167"/>
    <mergeCell ref="D177:F177"/>
    <mergeCell ref="H177:I177"/>
    <mergeCell ref="H178:I178"/>
    <mergeCell ref="Q207:Q208"/>
    <mergeCell ref="N183:O183"/>
    <mergeCell ref="N182:O182"/>
    <mergeCell ref="N181:O181"/>
    <mergeCell ref="N180:O180"/>
    <mergeCell ref="N179:O179"/>
    <mergeCell ref="Q190:Q191"/>
    <mergeCell ref="L184:M184"/>
    <mergeCell ref="N184:O184"/>
  </mergeCells>
  <conditionalFormatting sqref="J32 I25">
    <cfRule type="cellIs" dxfId="50" priority="226" operator="equal">
      <formula>"fejl"</formula>
    </cfRule>
    <cfRule type="cellIs" dxfId="49" priority="227" operator="equal">
      <formula>"ok"</formula>
    </cfRule>
  </conditionalFormatting>
  <conditionalFormatting sqref="C33">
    <cfRule type="expression" dxfId="48" priority="79">
      <formula>$C$33=""</formula>
    </cfRule>
  </conditionalFormatting>
  <conditionalFormatting sqref="C61">
    <cfRule type="expression" dxfId="47" priority="78">
      <formula>$C$61=""</formula>
    </cfRule>
  </conditionalFormatting>
  <conditionalFormatting sqref="C79">
    <cfRule type="expression" dxfId="46" priority="77">
      <formula>$C$79=""</formula>
    </cfRule>
  </conditionalFormatting>
  <conditionalFormatting sqref="C185">
    <cfRule type="expression" dxfId="45" priority="76">
      <formula>$C$185=""</formula>
    </cfRule>
  </conditionalFormatting>
  <conditionalFormatting sqref="C135">
    <cfRule type="expression" dxfId="44" priority="75">
      <formula>$C$135=""</formula>
    </cfRule>
  </conditionalFormatting>
  <conditionalFormatting sqref="C170">
    <cfRule type="expression" dxfId="43" priority="73">
      <formula>""=$C$170</formula>
    </cfRule>
  </conditionalFormatting>
  <conditionalFormatting sqref="J53:J57 L53:L57">
    <cfRule type="expression" dxfId="42" priority="70">
      <formula>#REF!=""</formula>
    </cfRule>
  </conditionalFormatting>
  <conditionalFormatting sqref="L54">
    <cfRule type="expression" dxfId="41" priority="69">
      <formula>#REF!=""</formula>
    </cfRule>
  </conditionalFormatting>
  <conditionalFormatting sqref="L55">
    <cfRule type="expression" dxfId="40" priority="68">
      <formula>#REF!=""</formula>
    </cfRule>
  </conditionalFormatting>
  <conditionalFormatting sqref="L56 P144">
    <cfRule type="expression" dxfId="39" priority="67">
      <formula>#REF!=""</formula>
    </cfRule>
  </conditionalFormatting>
  <conditionalFormatting sqref="L57">
    <cfRule type="expression" dxfId="38" priority="66">
      <formula>#REF!=""</formula>
    </cfRule>
  </conditionalFormatting>
  <conditionalFormatting sqref="L71:L75 N71:N75 R71:S71 P71:P75">
    <cfRule type="expression" dxfId="37" priority="65">
      <formula>#REF!=""</formula>
    </cfRule>
  </conditionalFormatting>
  <conditionalFormatting sqref="R72:S72">
    <cfRule type="expression" dxfId="36" priority="64">
      <formula>#REF!=""</formula>
    </cfRule>
  </conditionalFormatting>
  <conditionalFormatting sqref="R73:S73">
    <cfRule type="expression" dxfId="35" priority="63">
      <formula>#REF!=""</formula>
    </cfRule>
  </conditionalFormatting>
  <conditionalFormatting sqref="R74:S74">
    <cfRule type="expression" dxfId="34" priority="62">
      <formula>#REF!=""</formula>
    </cfRule>
  </conditionalFormatting>
  <conditionalFormatting sqref="R75:S75">
    <cfRule type="expression" dxfId="33" priority="61">
      <formula>#REF!=""</formula>
    </cfRule>
  </conditionalFormatting>
  <conditionalFormatting sqref="N178:N182">
    <cfRule type="expression" dxfId="32" priority="60">
      <formula>#REF!=""</formula>
    </cfRule>
  </conditionalFormatting>
  <conditionalFormatting sqref="J128:J132 L128:L132">
    <cfRule type="expression" dxfId="31" priority="55">
      <formula>#REF!=""</formula>
    </cfRule>
  </conditionalFormatting>
  <conditionalFormatting sqref="J133 L133">
    <cfRule type="expression" dxfId="30" priority="51">
      <formula>#REF!=""</formula>
    </cfRule>
  </conditionalFormatting>
  <conditionalFormatting sqref="N144:N148 L144:L148">
    <cfRule type="expression" dxfId="29" priority="50">
      <formula>#REF!=""</formula>
    </cfRule>
  </conditionalFormatting>
  <conditionalFormatting sqref="N163:N167 L163:L167">
    <cfRule type="expression" dxfId="28" priority="45">
      <formula>#REF!=""</formula>
    </cfRule>
  </conditionalFormatting>
  <conditionalFormatting sqref="G70:G75">
    <cfRule type="cellIs" dxfId="27" priority="36" operator="greaterThan">
      <formula>0</formula>
    </cfRule>
  </conditionalFormatting>
  <conditionalFormatting sqref="G143">
    <cfRule type="cellIs" dxfId="26" priority="35" operator="equal">
      <formula>0</formula>
    </cfRule>
  </conditionalFormatting>
  <conditionalFormatting sqref="J53:J58 L60:M60 L53:L57 L71:L76 N71:N76 J128:J134 L128:L134 N144:N149 L183 N163:N169 L163:L169 N178:N183 R71:S76 O193:O207 M193:M207 P71:P76 L144:L149 P144">
    <cfRule type="cellIs" dxfId="25" priority="31" operator="lessThan">
      <formula>0</formula>
    </cfRule>
  </conditionalFormatting>
  <conditionalFormatting sqref="L87:L111">
    <cfRule type="cellIs" dxfId="24" priority="28" operator="lessThan">
      <formula>0</formula>
    </cfRule>
    <cfRule type="cellIs" dxfId="23" priority="34" operator="greaterThan">
      <formula>0</formula>
    </cfRule>
  </conditionalFormatting>
  <conditionalFormatting sqref="E218:E228">
    <cfRule type="cellIs" dxfId="22" priority="32" operator="lessThan">
      <formula>0</formula>
    </cfRule>
    <cfRule type="cellIs" dxfId="21" priority="33" operator="greaterThan">
      <formula>0</formula>
    </cfRule>
  </conditionalFormatting>
  <conditionalFormatting sqref="L218:L228">
    <cfRule type="cellIs" dxfId="20" priority="22" operator="lessThan">
      <formula>0</formula>
    </cfRule>
    <cfRule type="cellIs" dxfId="19" priority="23" operator="greaterThan">
      <formula>0</formula>
    </cfRule>
  </conditionalFormatting>
  <conditionalFormatting sqref="G144:G148">
    <cfRule type="cellIs" dxfId="18" priority="19" operator="greaterThan">
      <formula>0</formula>
    </cfRule>
  </conditionalFormatting>
  <conditionalFormatting sqref="C151">
    <cfRule type="expression" dxfId="17" priority="258">
      <formula>$C$151=""</formula>
    </cfRule>
  </conditionalFormatting>
  <conditionalFormatting sqref="L178:L182">
    <cfRule type="cellIs" dxfId="16" priority="15" operator="lessThan">
      <formula>0</formula>
    </cfRule>
  </conditionalFormatting>
  <conditionalFormatting sqref="L178:L182">
    <cfRule type="expression" dxfId="15" priority="16">
      <formula>#REF!=""</formula>
    </cfRule>
  </conditionalFormatting>
  <conditionalFormatting sqref="N184 L184">
    <cfRule type="cellIs" dxfId="14" priority="14" operator="lessThan">
      <formula>0</formula>
    </cfRule>
  </conditionalFormatting>
  <conditionalFormatting sqref="M209">
    <cfRule type="cellIs" dxfId="13" priority="13" operator="lessThan">
      <formula>0</formula>
    </cfRule>
  </conditionalFormatting>
  <conditionalFormatting sqref="O209">
    <cfRule type="cellIs" dxfId="12" priority="12" operator="lessThan">
      <formula>0</formula>
    </cfRule>
  </conditionalFormatting>
  <conditionalFormatting sqref="P145">
    <cfRule type="expression" dxfId="11" priority="9">
      <formula>#REF!=""</formula>
    </cfRule>
  </conditionalFormatting>
  <conditionalFormatting sqref="P145">
    <cfRule type="cellIs" dxfId="10" priority="8" operator="lessThan">
      <formula>0</formula>
    </cfRule>
  </conditionalFormatting>
  <conditionalFormatting sqref="P146 P148">
    <cfRule type="expression" dxfId="9" priority="7">
      <formula>#REF!=""</formula>
    </cfRule>
  </conditionalFormatting>
  <conditionalFormatting sqref="P146 P148">
    <cfRule type="cellIs" dxfId="8" priority="6" operator="lessThan">
      <formula>0</formula>
    </cfRule>
  </conditionalFormatting>
  <conditionalFormatting sqref="P147 P149">
    <cfRule type="expression" dxfId="7" priority="5">
      <formula>#REF!=""</formula>
    </cfRule>
  </conditionalFormatting>
  <conditionalFormatting sqref="P147 P149">
    <cfRule type="cellIs" dxfId="6" priority="4" operator="lessThan">
      <formula>0</formula>
    </cfRule>
  </conditionalFormatting>
  <conditionalFormatting sqref="Q207">
    <cfRule type="cellIs" dxfId="5" priority="3" operator="lessThan">
      <formula>0</formula>
    </cfRule>
  </conditionalFormatting>
  <conditionalFormatting sqref="K209">
    <cfRule type="cellIs" dxfId="4" priority="2" operator="lessThan">
      <formula>0</formula>
    </cfRule>
  </conditionalFormatting>
  <conditionalFormatting sqref="K207">
    <cfRule type="cellIs" dxfId="3" priority="1" operator="lessThan">
      <formula>0</formula>
    </cfRule>
  </conditionalFormatting>
  <dataValidations count="7">
    <dataValidation type="list" allowBlank="1" showInputMessage="1" showErrorMessage="1" sqref="D178:D182 D53:D57 D128:D132 D163:D167 D60" xr:uid="{00000000-0002-0000-0200-000000000000}">
      <formula1>dropdown_materialer</formula1>
    </dataValidation>
    <dataValidation type="list" allowBlank="1" showInputMessage="1" showErrorMessage="1" sqref="D71:D75 D144:D148" xr:uid="{00000000-0002-0000-0200-000001000000}">
      <formula1>dropdown_energi</formula1>
    </dataValidation>
    <dataValidation type="list" allowBlank="1" showInputMessage="1" showErrorMessage="1" sqref="C119" xr:uid="{00000000-0002-0000-0200-000002000000}">
      <formula1>dropdown_beregning</formula1>
    </dataValidation>
    <dataValidation type="list" allowBlank="1" showInputMessage="1" showErrorMessage="1" sqref="H178:H182 H163:H167" xr:uid="{00000000-0002-0000-0200-000003000000}">
      <formula1>dropdown_aendring_bortskaffelse</formula1>
    </dataValidation>
    <dataValidation type="list" allowBlank="1" showInputMessage="1" showErrorMessage="1" sqref="D27:D31" xr:uid="{00000000-0002-0000-0200-000004000000}">
      <formula1>dropdown_land</formula1>
    </dataValidation>
    <dataValidation type="list" allowBlank="1" showInputMessage="1" showErrorMessage="1" sqref="Q235" xr:uid="{00000000-0002-0000-0200-000005000000}">
      <formula1>dropdown_medregn</formula1>
    </dataValidation>
    <dataValidation type="list" allowBlank="1" showInputMessage="1" showErrorMessage="1" sqref="G18:I18" xr:uid="{00000000-0002-0000-0200-000006000000}">
      <formula1>$D$388:$D$396</formula1>
    </dataValidation>
  </dataValidations>
  <pageMargins left="0.7" right="0.7" top="0.75" bottom="0.75" header="0.3" footer="0.3"/>
  <pageSetup paperSize="8" scale="35" orientation="portrait"/>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CA252"/>
  <sheetViews>
    <sheetView topLeftCell="A21" workbookViewId="0">
      <selection activeCell="D27" sqref="D27:F27"/>
    </sheetView>
  </sheetViews>
  <sheetFormatPr defaultColWidth="8.75" defaultRowHeight="10.5" x14ac:dyDescent="0.15"/>
  <cols>
    <col min="1" max="1" width="1.75" style="19" customWidth="1"/>
    <col min="2" max="2" width="3.125" style="19" customWidth="1"/>
    <col min="3" max="3" width="1.75" style="19" customWidth="1"/>
    <col min="4" max="6" width="8.75" style="19"/>
    <col min="7" max="7" width="3.125" style="19" customWidth="1"/>
    <col min="8" max="17" width="11.75" style="19" customWidth="1"/>
    <col min="18" max="18" width="1.75" style="19" customWidth="1"/>
    <col min="19" max="19" width="3.125" style="19" customWidth="1"/>
    <col min="20" max="20" width="1.75" style="19" customWidth="1"/>
    <col min="21" max="16384" width="8.75" style="19"/>
  </cols>
  <sheetData>
    <row r="1" spans="1:79" x14ac:dyDescent="0.15">
      <c r="A1" s="159"/>
      <c r="B1" s="159"/>
      <c r="C1" s="159"/>
      <c r="D1" s="159"/>
      <c r="E1" s="159"/>
      <c r="F1" s="159"/>
      <c r="G1" s="159"/>
      <c r="H1" s="159"/>
      <c r="I1" s="159"/>
      <c r="J1" s="159"/>
      <c r="K1" s="159"/>
      <c r="L1" s="159"/>
      <c r="M1" s="159"/>
      <c r="N1" s="159"/>
      <c r="O1" s="159"/>
      <c r="P1" s="159"/>
      <c r="Q1" s="159"/>
      <c r="R1" s="159"/>
      <c r="S1" s="159"/>
      <c r="T1" s="159"/>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row>
    <row r="2" spans="1:79" x14ac:dyDescent="0.15">
      <c r="A2" s="159"/>
      <c r="B2" s="61"/>
      <c r="C2" s="61"/>
      <c r="D2" s="61"/>
      <c r="E2" s="61"/>
      <c r="F2" s="61"/>
      <c r="G2" s="61"/>
      <c r="H2" s="61"/>
      <c r="I2" s="61"/>
      <c r="J2" s="61"/>
      <c r="K2" s="61"/>
      <c r="L2" s="61"/>
      <c r="M2" s="61"/>
      <c r="N2" s="61"/>
      <c r="O2" s="61"/>
      <c r="P2" s="61"/>
      <c r="Q2" s="61"/>
      <c r="R2" s="61"/>
      <c r="S2" s="61"/>
      <c r="T2" s="159"/>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row>
    <row r="3" spans="1:79" ht="14.25" x14ac:dyDescent="0.2">
      <c r="A3" s="159"/>
      <c r="B3" s="61"/>
      <c r="C3" s="9" t="s">
        <v>200</v>
      </c>
      <c r="D3" s="61"/>
      <c r="E3" s="61"/>
      <c r="F3" s="61"/>
      <c r="G3" s="61"/>
      <c r="H3" s="61"/>
      <c r="I3" s="61"/>
      <c r="J3" s="61"/>
      <c r="K3" s="61"/>
      <c r="L3" s="61"/>
      <c r="M3" s="61"/>
      <c r="N3" s="61"/>
      <c r="O3" s="61"/>
      <c r="P3" s="61"/>
      <c r="Q3" s="61"/>
      <c r="R3" s="61"/>
      <c r="S3" s="61"/>
      <c r="T3" s="159"/>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row>
    <row r="4" spans="1:79" x14ac:dyDescent="0.15">
      <c r="A4" s="159"/>
      <c r="B4" s="61"/>
      <c r="C4" s="61"/>
      <c r="D4" s="61"/>
      <c r="E4" s="61"/>
      <c r="F4" s="61"/>
      <c r="G4" s="61"/>
      <c r="H4" s="61"/>
      <c r="I4" s="61"/>
      <c r="J4" s="61"/>
      <c r="K4" s="61"/>
      <c r="L4" s="61"/>
      <c r="M4" s="61"/>
      <c r="N4" s="61"/>
      <c r="O4" s="61"/>
      <c r="P4" s="61"/>
      <c r="Q4" s="61"/>
      <c r="R4" s="61"/>
      <c r="S4" s="61"/>
      <c r="T4" s="159"/>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row>
    <row r="5" spans="1:79" ht="11.25" x14ac:dyDescent="0.15">
      <c r="A5" s="159"/>
      <c r="B5" s="61"/>
      <c r="C5" s="91" t="s">
        <v>201</v>
      </c>
      <c r="D5" s="61"/>
      <c r="E5" s="61"/>
      <c r="F5" s="61"/>
      <c r="G5" s="61"/>
      <c r="H5" s="61"/>
      <c r="I5" s="61"/>
      <c r="J5" s="61"/>
      <c r="K5" s="61"/>
      <c r="L5" s="61"/>
      <c r="M5" s="61"/>
      <c r="N5" s="61"/>
      <c r="O5" s="61"/>
      <c r="P5" s="61"/>
      <c r="Q5" s="61"/>
      <c r="R5" s="61"/>
      <c r="S5" s="61"/>
      <c r="T5" s="159"/>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row>
    <row r="6" spans="1:79" ht="11.25" x14ac:dyDescent="0.15">
      <c r="A6" s="159"/>
      <c r="B6" s="61"/>
      <c r="C6" s="91" t="s">
        <v>202</v>
      </c>
      <c r="D6" s="61"/>
      <c r="E6" s="61"/>
      <c r="F6" s="61"/>
      <c r="G6" s="61"/>
      <c r="H6" s="61"/>
      <c r="I6" s="61"/>
      <c r="J6" s="61"/>
      <c r="K6" s="61"/>
      <c r="L6" s="61"/>
      <c r="M6" s="61"/>
      <c r="N6" s="61"/>
      <c r="O6" s="61"/>
      <c r="P6" s="61"/>
      <c r="Q6" s="61"/>
      <c r="R6" s="61"/>
      <c r="S6" s="61"/>
      <c r="T6" s="159"/>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row>
    <row r="7" spans="1:79" ht="11.25" x14ac:dyDescent="0.15">
      <c r="A7" s="159"/>
      <c r="B7" s="61"/>
      <c r="C7" s="91" t="s">
        <v>203</v>
      </c>
      <c r="D7" s="61"/>
      <c r="E7" s="61"/>
      <c r="F7" s="61"/>
      <c r="G7" s="61"/>
      <c r="H7" s="61"/>
      <c r="I7" s="61"/>
      <c r="J7" s="61"/>
      <c r="K7" s="61"/>
      <c r="L7" s="61"/>
      <c r="M7" s="61"/>
      <c r="N7" s="61"/>
      <c r="O7" s="61"/>
      <c r="P7" s="61"/>
      <c r="Q7" s="61"/>
      <c r="R7" s="61"/>
      <c r="S7" s="61"/>
      <c r="T7" s="159"/>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166"/>
      <c r="BA7" s="166"/>
      <c r="BB7" s="166"/>
      <c r="BC7" s="166"/>
      <c r="BD7" s="166"/>
      <c r="BE7" s="166"/>
      <c r="BF7" s="166"/>
      <c r="BG7" s="166"/>
      <c r="BH7" s="166"/>
      <c r="BI7" s="166"/>
      <c r="BJ7" s="166"/>
      <c r="BK7" s="166"/>
      <c r="BL7" s="166"/>
      <c r="BM7" s="166"/>
      <c r="BN7" s="166"/>
      <c r="BO7" s="166"/>
      <c r="BP7" s="166"/>
      <c r="BQ7" s="166"/>
      <c r="BR7" s="166"/>
      <c r="BS7" s="166"/>
      <c r="BT7" s="166"/>
      <c r="BU7" s="166"/>
      <c r="BV7" s="166"/>
      <c r="BW7" s="166"/>
      <c r="BX7" s="166"/>
      <c r="BY7" s="166"/>
      <c r="BZ7" s="166"/>
      <c r="CA7" s="166"/>
    </row>
    <row r="8" spans="1:79" ht="11.25" x14ac:dyDescent="0.15">
      <c r="A8" s="159"/>
      <c r="B8" s="61"/>
      <c r="C8" s="91" t="s">
        <v>204</v>
      </c>
      <c r="D8" s="61"/>
      <c r="E8" s="61"/>
      <c r="F8" s="61"/>
      <c r="G8" s="61"/>
      <c r="H8" s="61"/>
      <c r="I8" s="61"/>
      <c r="J8" s="61"/>
      <c r="K8" s="61"/>
      <c r="L8" s="61"/>
      <c r="M8" s="61"/>
      <c r="N8" s="61"/>
      <c r="O8" s="61"/>
      <c r="P8" s="61"/>
      <c r="Q8" s="61"/>
      <c r="R8" s="61"/>
      <c r="S8" s="61"/>
      <c r="T8" s="159"/>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6"/>
      <c r="BN8" s="166"/>
      <c r="BO8" s="166"/>
      <c r="BP8" s="166"/>
      <c r="BQ8" s="166"/>
      <c r="BR8" s="166"/>
      <c r="BS8" s="166"/>
      <c r="BT8" s="166"/>
      <c r="BU8" s="166"/>
      <c r="BV8" s="166"/>
      <c r="BW8" s="166"/>
      <c r="BX8" s="166"/>
      <c r="BY8" s="166"/>
      <c r="BZ8" s="166"/>
      <c r="CA8" s="166"/>
    </row>
    <row r="9" spans="1:79" x14ac:dyDescent="0.15">
      <c r="A9" s="159"/>
      <c r="B9" s="61"/>
      <c r="C9" s="61"/>
      <c r="D9" s="61"/>
      <c r="E9" s="61"/>
      <c r="F9" s="61"/>
      <c r="G9" s="61"/>
      <c r="H9" s="61"/>
      <c r="I9" s="61"/>
      <c r="J9" s="61"/>
      <c r="K9" s="61"/>
      <c r="L9" s="61"/>
      <c r="M9" s="61"/>
      <c r="N9" s="61"/>
      <c r="O9" s="61"/>
      <c r="P9" s="61"/>
      <c r="Q9" s="61"/>
      <c r="R9" s="61"/>
      <c r="S9" s="61"/>
      <c r="T9" s="159"/>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6"/>
      <c r="BN9" s="166"/>
      <c r="BO9" s="166"/>
      <c r="BP9" s="166"/>
      <c r="BQ9" s="166"/>
      <c r="BR9" s="166"/>
      <c r="BS9" s="166"/>
      <c r="BT9" s="166"/>
      <c r="BU9" s="166"/>
      <c r="BV9" s="166"/>
      <c r="BW9" s="166"/>
      <c r="BX9" s="166"/>
      <c r="BY9" s="166"/>
      <c r="BZ9" s="166"/>
      <c r="CA9" s="166"/>
    </row>
    <row r="10" spans="1:79" ht="5.0999999999999996" customHeight="1" x14ac:dyDescent="0.15">
      <c r="A10" s="159"/>
      <c r="B10" s="61"/>
      <c r="C10" s="151"/>
      <c r="D10" s="152"/>
      <c r="E10" s="152"/>
      <c r="F10" s="152"/>
      <c r="G10" s="152"/>
      <c r="H10" s="152"/>
      <c r="I10" s="152"/>
      <c r="J10" s="152"/>
      <c r="K10" s="152"/>
      <c r="L10" s="152"/>
      <c r="M10" s="152"/>
      <c r="N10" s="152"/>
      <c r="O10" s="152"/>
      <c r="P10" s="152"/>
      <c r="Q10" s="152"/>
      <c r="R10" s="153"/>
      <c r="S10" s="61"/>
      <c r="T10" s="159"/>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6"/>
      <c r="BM10" s="166"/>
      <c r="BN10" s="166"/>
      <c r="BO10" s="166"/>
      <c r="BP10" s="166"/>
      <c r="BQ10" s="166"/>
      <c r="BR10" s="166"/>
      <c r="BS10" s="166"/>
      <c r="BT10" s="166"/>
      <c r="BU10" s="166"/>
      <c r="BV10" s="166"/>
      <c r="BW10" s="166"/>
      <c r="BX10" s="166"/>
      <c r="BY10" s="166"/>
      <c r="BZ10" s="166"/>
      <c r="CA10" s="166"/>
    </row>
    <row r="11" spans="1:79" x14ac:dyDescent="0.15">
      <c r="A11" s="159"/>
      <c r="B11" s="61"/>
      <c r="C11" s="154"/>
      <c r="D11" s="147" t="s">
        <v>205</v>
      </c>
      <c r="E11" s="147"/>
      <c r="F11" s="147"/>
      <c r="G11" s="147"/>
      <c r="H11" s="892" t="s">
        <v>206</v>
      </c>
      <c r="I11" s="893"/>
      <c r="J11" s="893"/>
      <c r="K11" s="893"/>
      <c r="L11" s="893"/>
      <c r="M11" s="892" t="s">
        <v>207</v>
      </c>
      <c r="N11" s="893"/>
      <c r="O11" s="893"/>
      <c r="P11" s="893"/>
      <c r="Q11" s="894"/>
      <c r="R11" s="155"/>
      <c r="S11" s="61"/>
      <c r="T11" s="159"/>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6"/>
      <c r="BM11" s="166"/>
      <c r="BN11" s="166"/>
      <c r="BO11" s="166"/>
      <c r="BP11" s="166"/>
      <c r="BQ11" s="166"/>
      <c r="BR11" s="166"/>
      <c r="BS11" s="166"/>
      <c r="BT11" s="166"/>
      <c r="BU11" s="166"/>
      <c r="BV11" s="166"/>
      <c r="BW11" s="166"/>
      <c r="BX11" s="166"/>
      <c r="BY11" s="166"/>
      <c r="BZ11" s="166"/>
      <c r="CA11" s="166"/>
    </row>
    <row r="12" spans="1:79" ht="11.25" x14ac:dyDescent="0.15">
      <c r="A12" s="159"/>
      <c r="B12" s="61"/>
      <c r="C12" s="154"/>
      <c r="D12" s="898" t="s">
        <v>603</v>
      </c>
      <c r="E12" s="899"/>
      <c r="F12" s="900"/>
      <c r="G12" s="147"/>
      <c r="H12" s="160" t="s">
        <v>208</v>
      </c>
      <c r="I12" s="161" t="s">
        <v>209</v>
      </c>
      <c r="J12" s="161" t="s">
        <v>210</v>
      </c>
      <c r="K12" s="161" t="s">
        <v>211</v>
      </c>
      <c r="L12" s="161" t="s">
        <v>212</v>
      </c>
      <c r="M12" s="160" t="s">
        <v>208</v>
      </c>
      <c r="N12" s="161" t="s">
        <v>209</v>
      </c>
      <c r="O12" s="161" t="s">
        <v>210</v>
      </c>
      <c r="P12" s="161" t="s">
        <v>211</v>
      </c>
      <c r="Q12" s="162" t="s">
        <v>212</v>
      </c>
      <c r="R12" s="155"/>
      <c r="S12" s="61"/>
      <c r="T12" s="159"/>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6"/>
      <c r="BM12" s="166"/>
      <c r="BN12" s="166"/>
      <c r="BO12" s="166"/>
      <c r="BP12" s="166"/>
      <c r="BQ12" s="166"/>
      <c r="BR12" s="166"/>
      <c r="BS12" s="166"/>
      <c r="BT12" s="166"/>
      <c r="BU12" s="166"/>
      <c r="BV12" s="166"/>
      <c r="BW12" s="166"/>
      <c r="BX12" s="166"/>
      <c r="BY12" s="166"/>
      <c r="BZ12" s="166"/>
      <c r="CA12" s="166"/>
    </row>
    <row r="13" spans="1:79" x14ac:dyDescent="0.15">
      <c r="A13" s="159"/>
      <c r="B13" s="61"/>
      <c r="C13" s="154"/>
      <c r="D13" s="147"/>
      <c r="E13" s="147"/>
      <c r="F13" s="147"/>
      <c r="G13" s="147"/>
      <c r="H13" s="160" t="s">
        <v>213</v>
      </c>
      <c r="I13" s="161" t="s">
        <v>213</v>
      </c>
      <c r="J13" s="161" t="s">
        <v>213</v>
      </c>
      <c r="K13" s="161" t="s">
        <v>213</v>
      </c>
      <c r="L13" s="161" t="s">
        <v>213</v>
      </c>
      <c r="M13" s="163" t="s">
        <v>214</v>
      </c>
      <c r="N13" s="164" t="s">
        <v>214</v>
      </c>
      <c r="O13" s="164" t="s">
        <v>214</v>
      </c>
      <c r="P13" s="164" t="s">
        <v>214</v>
      </c>
      <c r="Q13" s="165" t="s">
        <v>214</v>
      </c>
      <c r="R13" s="155"/>
      <c r="S13" s="61"/>
      <c r="T13" s="159"/>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c r="BO13" s="166"/>
      <c r="BP13" s="166"/>
      <c r="BQ13" s="166"/>
      <c r="BR13" s="166"/>
      <c r="BS13" s="166"/>
      <c r="BT13" s="166"/>
      <c r="BU13" s="166"/>
      <c r="BV13" s="166"/>
      <c r="BW13" s="166"/>
      <c r="BX13" s="166"/>
      <c r="BY13" s="166"/>
      <c r="BZ13" s="166"/>
      <c r="CA13" s="166"/>
    </row>
    <row r="14" spans="1:79" x14ac:dyDescent="0.15">
      <c r="A14" s="159"/>
      <c r="B14" s="61"/>
      <c r="C14" s="154"/>
      <c r="D14" s="147"/>
      <c r="E14" s="147"/>
      <c r="F14" s="147"/>
      <c r="G14" s="147"/>
      <c r="H14" s="593">
        <v>0</v>
      </c>
      <c r="I14" s="593">
        <v>0</v>
      </c>
      <c r="J14" s="593">
        <v>0</v>
      </c>
      <c r="K14" s="593">
        <v>0</v>
      </c>
      <c r="L14" s="593">
        <v>0</v>
      </c>
      <c r="M14" s="593">
        <v>0</v>
      </c>
      <c r="N14" s="593">
        <v>0</v>
      </c>
      <c r="O14" s="593">
        <v>0</v>
      </c>
      <c r="P14" s="593">
        <v>0</v>
      </c>
      <c r="Q14" s="593">
        <v>0</v>
      </c>
      <c r="R14" s="155"/>
      <c r="S14" s="61"/>
      <c r="T14" s="159"/>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166"/>
      <c r="BJ14" s="166"/>
      <c r="BK14" s="166"/>
      <c r="BL14" s="166"/>
      <c r="BM14" s="166"/>
      <c r="BN14" s="166"/>
      <c r="BO14" s="166"/>
      <c r="BP14" s="166"/>
      <c r="BQ14" s="166"/>
      <c r="BR14" s="166"/>
      <c r="BS14" s="166"/>
      <c r="BT14" s="166"/>
      <c r="BU14" s="166"/>
      <c r="BV14" s="166"/>
      <c r="BW14" s="166"/>
      <c r="BX14" s="166"/>
      <c r="BY14" s="166"/>
      <c r="BZ14" s="166"/>
      <c r="CA14" s="166"/>
    </row>
    <row r="15" spans="1:79" x14ac:dyDescent="0.15">
      <c r="A15" s="159"/>
      <c r="B15" s="61"/>
      <c r="C15" s="154"/>
      <c r="D15" s="147"/>
      <c r="E15" s="147"/>
      <c r="F15" s="147"/>
      <c r="G15" s="147"/>
      <c r="H15" s="147"/>
      <c r="I15" s="147"/>
      <c r="J15" s="147"/>
      <c r="K15" s="147"/>
      <c r="L15" s="147"/>
      <c r="M15" s="147"/>
      <c r="N15" s="147"/>
      <c r="O15" s="147"/>
      <c r="P15" s="147"/>
      <c r="Q15" s="147"/>
      <c r="R15" s="155"/>
      <c r="S15" s="61"/>
      <c r="T15" s="159"/>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66"/>
      <c r="BE15" s="166"/>
      <c r="BF15" s="166"/>
      <c r="BG15" s="166"/>
      <c r="BH15" s="166"/>
      <c r="BI15" s="166"/>
      <c r="BJ15" s="166"/>
      <c r="BK15" s="166"/>
      <c r="BL15" s="166"/>
      <c r="BM15" s="166"/>
      <c r="BN15" s="166"/>
      <c r="BO15" s="166"/>
      <c r="BP15" s="166"/>
      <c r="BQ15" s="166"/>
      <c r="BR15" s="166"/>
      <c r="BS15" s="166"/>
      <c r="BT15" s="166"/>
      <c r="BU15" s="166"/>
      <c r="BV15" s="166"/>
      <c r="BW15" s="166"/>
      <c r="BX15" s="166"/>
      <c r="BY15" s="166"/>
      <c r="BZ15" s="166"/>
      <c r="CA15" s="166"/>
    </row>
    <row r="16" spans="1:79" x14ac:dyDescent="0.15">
      <c r="A16" s="159"/>
      <c r="B16" s="61"/>
      <c r="C16" s="154"/>
      <c r="D16" s="147"/>
      <c r="E16" s="147"/>
      <c r="F16" s="147"/>
      <c r="G16" s="147"/>
      <c r="H16" s="892" t="s">
        <v>215</v>
      </c>
      <c r="I16" s="893"/>
      <c r="J16" s="893"/>
      <c r="K16" s="893"/>
      <c r="L16" s="893"/>
      <c r="M16" s="892" t="s">
        <v>216</v>
      </c>
      <c r="N16" s="893"/>
      <c r="O16" s="893"/>
      <c r="P16" s="893"/>
      <c r="Q16" s="894"/>
      <c r="R16" s="155"/>
      <c r="S16" s="61"/>
      <c r="T16" s="159"/>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6"/>
      <c r="BP16" s="166"/>
      <c r="BQ16" s="166"/>
      <c r="BR16" s="166"/>
      <c r="BS16" s="166"/>
      <c r="BT16" s="166"/>
      <c r="BU16" s="166"/>
      <c r="BV16" s="166"/>
      <c r="BW16" s="166"/>
      <c r="BX16" s="166"/>
      <c r="BY16" s="166"/>
      <c r="BZ16" s="166"/>
      <c r="CA16" s="166"/>
    </row>
    <row r="17" spans="1:79" x14ac:dyDescent="0.15">
      <c r="A17" s="159"/>
      <c r="B17" s="61"/>
      <c r="C17" s="154"/>
      <c r="D17" s="147"/>
      <c r="E17" s="147"/>
      <c r="F17" s="147"/>
      <c r="G17" s="147"/>
      <c r="H17" s="160" t="s">
        <v>208</v>
      </c>
      <c r="I17" s="161" t="s">
        <v>209</v>
      </c>
      <c r="J17" s="161" t="s">
        <v>210</v>
      </c>
      <c r="K17" s="161" t="s">
        <v>211</v>
      </c>
      <c r="L17" s="161" t="s">
        <v>212</v>
      </c>
      <c r="M17" s="160" t="s">
        <v>208</v>
      </c>
      <c r="N17" s="161" t="s">
        <v>209</v>
      </c>
      <c r="O17" s="161" t="s">
        <v>210</v>
      </c>
      <c r="P17" s="161" t="s">
        <v>211</v>
      </c>
      <c r="Q17" s="162" t="s">
        <v>212</v>
      </c>
      <c r="R17" s="155"/>
      <c r="S17" s="61"/>
      <c r="T17" s="159"/>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6"/>
      <c r="BM17" s="166"/>
      <c r="BN17" s="166"/>
      <c r="BO17" s="166"/>
      <c r="BP17" s="166"/>
      <c r="BQ17" s="166"/>
      <c r="BR17" s="166"/>
      <c r="BS17" s="166"/>
      <c r="BT17" s="166"/>
      <c r="BU17" s="166"/>
      <c r="BV17" s="166"/>
      <c r="BW17" s="166"/>
      <c r="BX17" s="166"/>
      <c r="BY17" s="166"/>
      <c r="BZ17" s="166"/>
      <c r="CA17" s="166"/>
    </row>
    <row r="18" spans="1:79" x14ac:dyDescent="0.15">
      <c r="A18" s="159"/>
      <c r="B18" s="61"/>
      <c r="C18" s="154"/>
      <c r="D18" s="147"/>
      <c r="E18" s="147"/>
      <c r="F18" s="147"/>
      <c r="G18" s="147"/>
      <c r="H18" s="160" t="s">
        <v>213</v>
      </c>
      <c r="I18" s="161" t="s">
        <v>213</v>
      </c>
      <c r="J18" s="161" t="s">
        <v>213</v>
      </c>
      <c r="K18" s="161" t="s">
        <v>213</v>
      </c>
      <c r="L18" s="161" t="s">
        <v>213</v>
      </c>
      <c r="M18" s="160" t="s">
        <v>213</v>
      </c>
      <c r="N18" s="161" t="s">
        <v>213</v>
      </c>
      <c r="O18" s="164" t="s">
        <v>214</v>
      </c>
      <c r="P18" s="164" t="s">
        <v>214</v>
      </c>
      <c r="Q18" s="165" t="s">
        <v>214</v>
      </c>
      <c r="R18" s="155"/>
      <c r="S18" s="61"/>
      <c r="T18" s="159"/>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166"/>
      <c r="BJ18" s="166"/>
      <c r="BK18" s="166"/>
      <c r="BL18" s="166"/>
      <c r="BM18" s="166"/>
      <c r="BN18" s="166"/>
      <c r="BO18" s="166"/>
      <c r="BP18" s="166"/>
      <c r="BQ18" s="166"/>
      <c r="BR18" s="166"/>
      <c r="BS18" s="166"/>
      <c r="BT18" s="166"/>
      <c r="BU18" s="166"/>
      <c r="BV18" s="166"/>
      <c r="BW18" s="166"/>
      <c r="BX18" s="166"/>
      <c r="BY18" s="166"/>
      <c r="BZ18" s="166"/>
      <c r="CA18" s="166"/>
    </row>
    <row r="19" spans="1:79" x14ac:dyDescent="0.15">
      <c r="A19" s="159"/>
      <c r="B19" s="61"/>
      <c r="C19" s="154"/>
      <c r="D19" s="147"/>
      <c r="E19" s="147"/>
      <c r="F19" s="147"/>
      <c r="G19" s="147"/>
      <c r="H19" s="594">
        <v>0</v>
      </c>
      <c r="I19" s="594">
        <v>0</v>
      </c>
      <c r="J19" s="593">
        <v>0</v>
      </c>
      <c r="K19" s="593">
        <v>0</v>
      </c>
      <c r="L19" s="593">
        <v>0</v>
      </c>
      <c r="M19" s="594">
        <v>0</v>
      </c>
      <c r="N19" s="594">
        <v>0</v>
      </c>
      <c r="O19" s="593">
        <v>0</v>
      </c>
      <c r="P19" s="593">
        <v>0</v>
      </c>
      <c r="Q19" s="593">
        <v>0</v>
      </c>
      <c r="R19" s="155"/>
      <c r="S19" s="61"/>
      <c r="T19" s="159"/>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166"/>
      <c r="BJ19" s="166"/>
      <c r="BK19" s="166"/>
      <c r="BL19" s="166"/>
      <c r="BM19" s="166"/>
      <c r="BN19" s="166"/>
      <c r="BO19" s="166"/>
      <c r="BP19" s="166"/>
      <c r="BQ19" s="166"/>
      <c r="BR19" s="166"/>
      <c r="BS19" s="166"/>
      <c r="BT19" s="166"/>
      <c r="BU19" s="166"/>
      <c r="BV19" s="166"/>
      <c r="BW19" s="166"/>
      <c r="BX19" s="166"/>
      <c r="BY19" s="166"/>
      <c r="BZ19" s="166"/>
      <c r="CA19" s="166"/>
    </row>
    <row r="20" spans="1:79" ht="11.25" customHeight="1" x14ac:dyDescent="0.15">
      <c r="A20" s="159"/>
      <c r="B20" s="61"/>
      <c r="C20" s="154"/>
      <c r="D20" s="147"/>
      <c r="E20" s="147"/>
      <c r="F20" s="147"/>
      <c r="G20" s="147"/>
      <c r="H20" s="154"/>
      <c r="I20" s="147"/>
      <c r="J20" s="895" t="s">
        <v>217</v>
      </c>
      <c r="K20" s="895" t="s">
        <v>218</v>
      </c>
      <c r="L20" s="895" t="s">
        <v>218</v>
      </c>
      <c r="M20" s="154"/>
      <c r="N20" s="147"/>
      <c r="O20" s="895" t="s">
        <v>217</v>
      </c>
      <c r="P20" s="895" t="s">
        <v>218</v>
      </c>
      <c r="Q20" s="895" t="s">
        <v>218</v>
      </c>
      <c r="R20" s="155"/>
      <c r="S20" s="61"/>
      <c r="T20" s="159"/>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66"/>
      <c r="BT20" s="166"/>
      <c r="BU20" s="166"/>
      <c r="BV20" s="166"/>
      <c r="BW20" s="166"/>
      <c r="BX20" s="166"/>
      <c r="BY20" s="166"/>
      <c r="BZ20" s="166"/>
      <c r="CA20" s="166"/>
    </row>
    <row r="21" spans="1:79" x14ac:dyDescent="0.15">
      <c r="A21" s="159"/>
      <c r="B21" s="61"/>
      <c r="C21" s="154"/>
      <c r="D21" s="147"/>
      <c r="E21" s="147"/>
      <c r="F21" s="147"/>
      <c r="G21" s="147"/>
      <c r="H21" s="154"/>
      <c r="I21" s="147"/>
      <c r="J21" s="896"/>
      <c r="K21" s="896"/>
      <c r="L21" s="896"/>
      <c r="M21" s="154"/>
      <c r="N21" s="147"/>
      <c r="O21" s="896"/>
      <c r="P21" s="896"/>
      <c r="Q21" s="896"/>
      <c r="R21" s="155"/>
      <c r="S21" s="61"/>
      <c r="T21" s="159"/>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6"/>
      <c r="BC21" s="166"/>
      <c r="BD21" s="166"/>
      <c r="BE21" s="166"/>
      <c r="BF21" s="166"/>
      <c r="BG21" s="166"/>
      <c r="BH21" s="166"/>
      <c r="BI21" s="166"/>
      <c r="BJ21" s="166"/>
      <c r="BK21" s="166"/>
      <c r="BL21" s="166"/>
      <c r="BM21" s="166"/>
      <c r="BN21" s="166"/>
      <c r="BO21" s="166"/>
      <c r="BP21" s="166"/>
      <c r="BQ21" s="166"/>
      <c r="BR21" s="166"/>
      <c r="BS21" s="166"/>
      <c r="BT21" s="166"/>
      <c r="BU21" s="166"/>
      <c r="BV21" s="166"/>
      <c r="BW21" s="166"/>
      <c r="BX21" s="166"/>
      <c r="BY21" s="166"/>
      <c r="BZ21" s="166"/>
      <c r="CA21" s="166"/>
    </row>
    <row r="22" spans="1:79" x14ac:dyDescent="0.15">
      <c r="A22" s="159"/>
      <c r="B22" s="61"/>
      <c r="C22" s="154"/>
      <c r="D22" s="147"/>
      <c r="E22" s="147"/>
      <c r="F22" s="147"/>
      <c r="G22" s="147"/>
      <c r="H22" s="156"/>
      <c r="I22" s="157"/>
      <c r="J22" s="897"/>
      <c r="K22" s="897"/>
      <c r="L22" s="897"/>
      <c r="M22" s="156"/>
      <c r="N22" s="157"/>
      <c r="O22" s="897"/>
      <c r="P22" s="897"/>
      <c r="Q22" s="897"/>
      <c r="R22" s="155"/>
      <c r="S22" s="61"/>
      <c r="T22" s="159"/>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6"/>
      <c r="BC22" s="166"/>
      <c r="BD22" s="166"/>
      <c r="BE22" s="166"/>
      <c r="BF22" s="166"/>
      <c r="BG22" s="166"/>
      <c r="BH22" s="166"/>
      <c r="BI22" s="166"/>
      <c r="BJ22" s="166"/>
      <c r="BK22" s="166"/>
      <c r="BL22" s="166"/>
      <c r="BM22" s="166"/>
      <c r="BN22" s="166"/>
      <c r="BO22" s="166"/>
      <c r="BP22" s="166"/>
      <c r="BQ22" s="166"/>
      <c r="BR22" s="166"/>
      <c r="BS22" s="166"/>
      <c r="BT22" s="166"/>
      <c r="BU22" s="166"/>
      <c r="BV22" s="166"/>
      <c r="BW22" s="166"/>
      <c r="BX22" s="166"/>
      <c r="BY22" s="166"/>
      <c r="BZ22" s="166"/>
      <c r="CA22" s="166"/>
    </row>
    <row r="23" spans="1:79" ht="5.0999999999999996" customHeight="1" x14ac:dyDescent="0.15">
      <c r="A23" s="159"/>
      <c r="B23" s="61"/>
      <c r="C23" s="156"/>
      <c r="D23" s="157"/>
      <c r="E23" s="157"/>
      <c r="F23" s="157"/>
      <c r="G23" s="157"/>
      <c r="H23" s="157"/>
      <c r="I23" s="157"/>
      <c r="J23" s="157"/>
      <c r="K23" s="157"/>
      <c r="L23" s="157"/>
      <c r="M23" s="157"/>
      <c r="N23" s="157"/>
      <c r="O23" s="157"/>
      <c r="P23" s="157"/>
      <c r="Q23" s="157"/>
      <c r="R23" s="158"/>
      <c r="S23" s="61"/>
      <c r="T23" s="159"/>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6"/>
      <c r="BC23" s="166"/>
      <c r="BD23" s="166"/>
      <c r="BE23" s="166"/>
      <c r="BF23" s="166"/>
      <c r="BG23" s="166"/>
      <c r="BH23" s="166"/>
      <c r="BI23" s="166"/>
      <c r="BJ23" s="166"/>
      <c r="BK23" s="166"/>
      <c r="BL23" s="166"/>
      <c r="BM23" s="166"/>
      <c r="BN23" s="166"/>
      <c r="BO23" s="166"/>
      <c r="BP23" s="166"/>
      <c r="BQ23" s="166"/>
      <c r="BR23" s="166"/>
      <c r="BS23" s="166"/>
      <c r="BT23" s="166"/>
      <c r="BU23" s="166"/>
      <c r="BV23" s="166"/>
      <c r="BW23" s="166"/>
      <c r="BX23" s="166"/>
      <c r="BY23" s="166"/>
      <c r="BZ23" s="166"/>
      <c r="CA23" s="166"/>
    </row>
    <row r="24" spans="1:79" x14ac:dyDescent="0.15">
      <c r="A24" s="159"/>
      <c r="B24" s="61"/>
      <c r="C24" s="61"/>
      <c r="D24" s="61"/>
      <c r="E24" s="61"/>
      <c r="F24" s="61"/>
      <c r="G24" s="61"/>
      <c r="H24" s="61"/>
      <c r="I24" s="61"/>
      <c r="J24" s="61"/>
      <c r="K24" s="61"/>
      <c r="L24" s="61"/>
      <c r="M24" s="61"/>
      <c r="N24" s="61"/>
      <c r="O24" s="61"/>
      <c r="P24" s="61"/>
      <c r="Q24" s="61"/>
      <c r="R24" s="61"/>
      <c r="S24" s="61"/>
      <c r="T24" s="159"/>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6"/>
      <c r="BH24" s="166"/>
      <c r="BI24" s="166"/>
      <c r="BJ24" s="166"/>
      <c r="BK24" s="166"/>
      <c r="BL24" s="166"/>
      <c r="BM24" s="166"/>
      <c r="BN24" s="166"/>
      <c r="BO24" s="166"/>
      <c r="BP24" s="166"/>
      <c r="BQ24" s="166"/>
      <c r="BR24" s="166"/>
      <c r="BS24" s="166"/>
      <c r="BT24" s="166"/>
      <c r="BU24" s="166"/>
      <c r="BV24" s="166"/>
      <c r="BW24" s="166"/>
      <c r="BX24" s="166"/>
      <c r="BY24" s="166"/>
      <c r="BZ24" s="166"/>
      <c r="CA24" s="166"/>
    </row>
    <row r="25" spans="1:79" ht="5.0999999999999996" customHeight="1" x14ac:dyDescent="0.15">
      <c r="A25" s="159"/>
      <c r="B25" s="61"/>
      <c r="C25" s="151"/>
      <c r="D25" s="152"/>
      <c r="E25" s="152"/>
      <c r="F25" s="152"/>
      <c r="G25" s="152"/>
      <c r="H25" s="152"/>
      <c r="I25" s="152"/>
      <c r="J25" s="152"/>
      <c r="K25" s="152"/>
      <c r="L25" s="152"/>
      <c r="M25" s="152"/>
      <c r="N25" s="152"/>
      <c r="O25" s="152"/>
      <c r="P25" s="152"/>
      <c r="Q25" s="152"/>
      <c r="R25" s="153"/>
      <c r="S25" s="61"/>
      <c r="T25" s="159"/>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6"/>
      <c r="BC25" s="166"/>
      <c r="BD25" s="166"/>
      <c r="BE25" s="166"/>
      <c r="BF25" s="166"/>
      <c r="BG25" s="166"/>
      <c r="BH25" s="166"/>
      <c r="BI25" s="166"/>
      <c r="BJ25" s="166"/>
      <c r="BK25" s="166"/>
      <c r="BL25" s="166"/>
      <c r="BM25" s="166"/>
      <c r="BN25" s="166"/>
      <c r="BO25" s="166"/>
      <c r="BP25" s="166"/>
      <c r="BQ25" s="166"/>
      <c r="BR25" s="166"/>
      <c r="BS25" s="166"/>
      <c r="BT25" s="166"/>
      <c r="BU25" s="166"/>
      <c r="BV25" s="166"/>
      <c r="BW25" s="166"/>
      <c r="BX25" s="166"/>
      <c r="BY25" s="166"/>
      <c r="BZ25" s="166"/>
      <c r="CA25" s="166"/>
    </row>
    <row r="26" spans="1:79" x14ac:dyDescent="0.15">
      <c r="A26" s="159"/>
      <c r="B26" s="61"/>
      <c r="C26" s="154"/>
      <c r="D26" s="147" t="s">
        <v>205</v>
      </c>
      <c r="E26" s="147"/>
      <c r="F26" s="147"/>
      <c r="G26" s="147"/>
      <c r="H26" s="892" t="s">
        <v>206</v>
      </c>
      <c r="I26" s="893"/>
      <c r="J26" s="893"/>
      <c r="K26" s="893"/>
      <c r="L26" s="893"/>
      <c r="M26" s="892" t="s">
        <v>207</v>
      </c>
      <c r="N26" s="893"/>
      <c r="O26" s="893"/>
      <c r="P26" s="893"/>
      <c r="Q26" s="894"/>
      <c r="R26" s="155"/>
      <c r="S26" s="61"/>
      <c r="T26" s="159"/>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166"/>
      <c r="BJ26" s="166"/>
      <c r="BK26" s="166"/>
      <c r="BL26" s="166"/>
      <c r="BM26" s="166"/>
      <c r="BN26" s="166"/>
      <c r="BO26" s="166"/>
      <c r="BP26" s="166"/>
      <c r="BQ26" s="166"/>
      <c r="BR26" s="166"/>
      <c r="BS26" s="166"/>
      <c r="BT26" s="166"/>
      <c r="BU26" s="166"/>
      <c r="BV26" s="166"/>
      <c r="BW26" s="166"/>
      <c r="BX26" s="166"/>
      <c r="BY26" s="166"/>
      <c r="BZ26" s="166"/>
      <c r="CA26" s="166"/>
    </row>
    <row r="27" spans="1:79" ht="11.25" x14ac:dyDescent="0.15">
      <c r="A27" s="159"/>
      <c r="B27" s="61"/>
      <c r="C27" s="154"/>
      <c r="D27" s="898" t="s">
        <v>604</v>
      </c>
      <c r="E27" s="899"/>
      <c r="F27" s="900"/>
      <c r="G27" s="147"/>
      <c r="H27" s="160" t="s">
        <v>208</v>
      </c>
      <c r="I27" s="161" t="s">
        <v>209</v>
      </c>
      <c r="J27" s="161" t="s">
        <v>210</v>
      </c>
      <c r="K27" s="161" t="s">
        <v>211</v>
      </c>
      <c r="L27" s="161" t="s">
        <v>212</v>
      </c>
      <c r="M27" s="160" t="s">
        <v>208</v>
      </c>
      <c r="N27" s="161" t="s">
        <v>209</v>
      </c>
      <c r="O27" s="161" t="s">
        <v>210</v>
      </c>
      <c r="P27" s="161" t="s">
        <v>211</v>
      </c>
      <c r="Q27" s="162" t="s">
        <v>212</v>
      </c>
      <c r="R27" s="155"/>
      <c r="S27" s="61"/>
      <c r="T27" s="159"/>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6"/>
      <c r="BC27" s="166"/>
      <c r="BD27" s="166"/>
      <c r="BE27" s="166"/>
      <c r="BF27" s="166"/>
      <c r="BG27" s="166"/>
      <c r="BH27" s="166"/>
      <c r="BI27" s="166"/>
      <c r="BJ27" s="166"/>
      <c r="BK27" s="166"/>
      <c r="BL27" s="166"/>
      <c r="BM27" s="166"/>
      <c r="BN27" s="166"/>
      <c r="BO27" s="166"/>
      <c r="BP27" s="166"/>
      <c r="BQ27" s="166"/>
      <c r="BR27" s="166"/>
      <c r="BS27" s="166"/>
      <c r="BT27" s="166"/>
      <c r="BU27" s="166"/>
      <c r="BV27" s="166"/>
      <c r="BW27" s="166"/>
      <c r="BX27" s="166"/>
      <c r="BY27" s="166"/>
      <c r="BZ27" s="166"/>
      <c r="CA27" s="166"/>
    </row>
    <row r="28" spans="1:79" x14ac:dyDescent="0.15">
      <c r="A28" s="159"/>
      <c r="B28" s="61"/>
      <c r="C28" s="154"/>
      <c r="D28" s="147"/>
      <c r="E28" s="147"/>
      <c r="F28" s="147"/>
      <c r="G28" s="147"/>
      <c r="H28" s="160" t="s">
        <v>213</v>
      </c>
      <c r="I28" s="161" t="s">
        <v>213</v>
      </c>
      <c r="J28" s="161" t="s">
        <v>213</v>
      </c>
      <c r="K28" s="161" t="s">
        <v>213</v>
      </c>
      <c r="L28" s="161" t="s">
        <v>213</v>
      </c>
      <c r="M28" s="163" t="s">
        <v>214</v>
      </c>
      <c r="N28" s="164" t="s">
        <v>214</v>
      </c>
      <c r="O28" s="164" t="s">
        <v>214</v>
      </c>
      <c r="P28" s="164" t="s">
        <v>214</v>
      </c>
      <c r="Q28" s="165" t="s">
        <v>214</v>
      </c>
      <c r="R28" s="155"/>
      <c r="S28" s="61"/>
      <c r="T28" s="159"/>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6"/>
      <c r="BC28" s="166"/>
      <c r="BD28" s="166"/>
      <c r="BE28" s="166"/>
      <c r="BF28" s="166"/>
      <c r="BG28" s="166"/>
      <c r="BH28" s="166"/>
      <c r="BI28" s="166"/>
      <c r="BJ28" s="166"/>
      <c r="BK28" s="166"/>
      <c r="BL28" s="166"/>
      <c r="BM28" s="166"/>
      <c r="BN28" s="166"/>
      <c r="BO28" s="166"/>
      <c r="BP28" s="166"/>
      <c r="BQ28" s="166"/>
      <c r="BR28" s="166"/>
      <c r="BS28" s="166"/>
      <c r="BT28" s="166"/>
      <c r="BU28" s="166"/>
      <c r="BV28" s="166"/>
      <c r="BW28" s="166"/>
      <c r="BX28" s="166"/>
      <c r="BY28" s="166"/>
      <c r="BZ28" s="166"/>
      <c r="CA28" s="166"/>
    </row>
    <row r="29" spans="1:79" x14ac:dyDescent="0.15">
      <c r="A29" s="159"/>
      <c r="B29" s="61"/>
      <c r="C29" s="154"/>
      <c r="D29" s="147"/>
      <c r="E29" s="147"/>
      <c r="F29" s="147"/>
      <c r="G29" s="147"/>
      <c r="H29" s="593">
        <v>0</v>
      </c>
      <c r="I29" s="593">
        <v>0</v>
      </c>
      <c r="J29" s="593">
        <v>0</v>
      </c>
      <c r="K29" s="593">
        <v>0</v>
      </c>
      <c r="L29" s="593">
        <v>0</v>
      </c>
      <c r="M29" s="593">
        <v>0</v>
      </c>
      <c r="N29" s="593">
        <v>0</v>
      </c>
      <c r="O29" s="593">
        <v>0</v>
      </c>
      <c r="P29" s="593">
        <v>0</v>
      </c>
      <c r="Q29" s="593">
        <v>0</v>
      </c>
      <c r="R29" s="155"/>
      <c r="S29" s="61"/>
      <c r="T29" s="159"/>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166"/>
      <c r="BJ29" s="166"/>
      <c r="BK29" s="166"/>
      <c r="BL29" s="166"/>
      <c r="BM29" s="166"/>
      <c r="BN29" s="166"/>
      <c r="BO29" s="166"/>
      <c r="BP29" s="166"/>
      <c r="BQ29" s="166"/>
      <c r="BR29" s="166"/>
      <c r="BS29" s="166"/>
      <c r="BT29" s="166"/>
      <c r="BU29" s="166"/>
      <c r="BV29" s="166"/>
      <c r="BW29" s="166"/>
      <c r="BX29" s="166"/>
      <c r="BY29" s="166"/>
      <c r="BZ29" s="166"/>
      <c r="CA29" s="166"/>
    </row>
    <row r="30" spans="1:79" x14ac:dyDescent="0.15">
      <c r="A30" s="159"/>
      <c r="B30" s="61"/>
      <c r="C30" s="154"/>
      <c r="D30" s="147"/>
      <c r="E30" s="147"/>
      <c r="F30" s="147"/>
      <c r="G30" s="147"/>
      <c r="H30" s="147"/>
      <c r="I30" s="147"/>
      <c r="J30" s="147"/>
      <c r="K30" s="147"/>
      <c r="L30" s="147"/>
      <c r="M30" s="147"/>
      <c r="N30" s="147"/>
      <c r="O30" s="147"/>
      <c r="P30" s="147"/>
      <c r="Q30" s="147"/>
      <c r="R30" s="155"/>
      <c r="S30" s="61"/>
      <c r="T30" s="159"/>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166"/>
      <c r="BJ30" s="166"/>
      <c r="BK30" s="166"/>
      <c r="BL30" s="166"/>
      <c r="BM30" s="166"/>
      <c r="BN30" s="166"/>
      <c r="BO30" s="166"/>
      <c r="BP30" s="166"/>
      <c r="BQ30" s="166"/>
      <c r="BR30" s="166"/>
      <c r="BS30" s="166"/>
      <c r="BT30" s="166"/>
      <c r="BU30" s="166"/>
      <c r="BV30" s="166"/>
      <c r="BW30" s="166"/>
      <c r="BX30" s="166"/>
      <c r="BY30" s="166"/>
      <c r="BZ30" s="166"/>
      <c r="CA30" s="166"/>
    </row>
    <row r="31" spans="1:79" x14ac:dyDescent="0.15">
      <c r="A31" s="159"/>
      <c r="B31" s="61"/>
      <c r="C31" s="154"/>
      <c r="D31" s="147"/>
      <c r="E31" s="147"/>
      <c r="F31" s="147"/>
      <c r="G31" s="147"/>
      <c r="H31" s="892" t="s">
        <v>215</v>
      </c>
      <c r="I31" s="893"/>
      <c r="J31" s="893"/>
      <c r="K31" s="893"/>
      <c r="L31" s="893"/>
      <c r="M31" s="892" t="s">
        <v>216</v>
      </c>
      <c r="N31" s="893"/>
      <c r="O31" s="893"/>
      <c r="P31" s="893"/>
      <c r="Q31" s="894"/>
      <c r="R31" s="155"/>
      <c r="S31" s="61"/>
      <c r="T31" s="159"/>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6"/>
      <c r="BS31" s="166"/>
      <c r="BT31" s="166"/>
      <c r="BU31" s="166"/>
      <c r="BV31" s="166"/>
      <c r="BW31" s="166"/>
      <c r="BX31" s="166"/>
      <c r="BY31" s="166"/>
      <c r="BZ31" s="166"/>
      <c r="CA31" s="166"/>
    </row>
    <row r="32" spans="1:79" x14ac:dyDescent="0.15">
      <c r="A32" s="159"/>
      <c r="B32" s="61"/>
      <c r="C32" s="154"/>
      <c r="D32" s="147"/>
      <c r="E32" s="147"/>
      <c r="F32" s="147"/>
      <c r="G32" s="147"/>
      <c r="H32" s="160" t="s">
        <v>208</v>
      </c>
      <c r="I32" s="161" t="s">
        <v>209</v>
      </c>
      <c r="J32" s="161" t="s">
        <v>210</v>
      </c>
      <c r="K32" s="161" t="s">
        <v>211</v>
      </c>
      <c r="L32" s="161" t="s">
        <v>212</v>
      </c>
      <c r="M32" s="160" t="s">
        <v>208</v>
      </c>
      <c r="N32" s="161" t="s">
        <v>209</v>
      </c>
      <c r="O32" s="161" t="s">
        <v>210</v>
      </c>
      <c r="P32" s="161" t="s">
        <v>211</v>
      </c>
      <c r="Q32" s="162" t="s">
        <v>212</v>
      </c>
      <c r="R32" s="155"/>
      <c r="S32" s="61"/>
      <c r="T32" s="159"/>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6"/>
      <c r="BQ32" s="166"/>
      <c r="BR32" s="166"/>
      <c r="BS32" s="166"/>
      <c r="BT32" s="166"/>
      <c r="BU32" s="166"/>
      <c r="BV32" s="166"/>
      <c r="BW32" s="166"/>
      <c r="BX32" s="166"/>
      <c r="BY32" s="166"/>
      <c r="BZ32" s="166"/>
      <c r="CA32" s="166"/>
    </row>
    <row r="33" spans="1:79" x14ac:dyDescent="0.15">
      <c r="A33" s="159"/>
      <c r="B33" s="61"/>
      <c r="C33" s="154"/>
      <c r="D33" s="147"/>
      <c r="E33" s="147"/>
      <c r="F33" s="147"/>
      <c r="G33" s="147"/>
      <c r="H33" s="160" t="s">
        <v>213</v>
      </c>
      <c r="I33" s="161" t="s">
        <v>213</v>
      </c>
      <c r="J33" s="161" t="s">
        <v>213</v>
      </c>
      <c r="K33" s="161" t="s">
        <v>213</v>
      </c>
      <c r="L33" s="161" t="s">
        <v>213</v>
      </c>
      <c r="M33" s="160" t="s">
        <v>213</v>
      </c>
      <c r="N33" s="161" t="s">
        <v>213</v>
      </c>
      <c r="O33" s="164" t="s">
        <v>214</v>
      </c>
      <c r="P33" s="164" t="s">
        <v>214</v>
      </c>
      <c r="Q33" s="165" t="s">
        <v>214</v>
      </c>
      <c r="R33" s="155"/>
      <c r="S33" s="61"/>
      <c r="T33" s="159"/>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R33" s="166"/>
      <c r="BS33" s="166"/>
      <c r="BT33" s="166"/>
      <c r="BU33" s="166"/>
      <c r="BV33" s="166"/>
      <c r="BW33" s="166"/>
      <c r="BX33" s="166"/>
      <c r="BY33" s="166"/>
      <c r="BZ33" s="166"/>
      <c r="CA33" s="166"/>
    </row>
    <row r="34" spans="1:79" x14ac:dyDescent="0.15">
      <c r="A34" s="159"/>
      <c r="B34" s="61"/>
      <c r="C34" s="154"/>
      <c r="D34" s="147"/>
      <c r="E34" s="147"/>
      <c r="F34" s="147"/>
      <c r="G34" s="147"/>
      <c r="H34" s="594">
        <v>0</v>
      </c>
      <c r="I34" s="594">
        <v>0</v>
      </c>
      <c r="J34" s="593">
        <v>0</v>
      </c>
      <c r="K34" s="593">
        <v>0</v>
      </c>
      <c r="L34" s="595">
        <v>0</v>
      </c>
      <c r="M34" s="594">
        <v>0</v>
      </c>
      <c r="N34" s="594">
        <v>0</v>
      </c>
      <c r="O34" s="593">
        <v>0</v>
      </c>
      <c r="P34" s="593">
        <v>0</v>
      </c>
      <c r="Q34" s="593">
        <v>0</v>
      </c>
      <c r="R34" s="155"/>
      <c r="S34" s="61"/>
      <c r="T34" s="159"/>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6"/>
      <c r="BQ34" s="166"/>
      <c r="BR34" s="166"/>
      <c r="BS34" s="166"/>
      <c r="BT34" s="166"/>
      <c r="BU34" s="166"/>
      <c r="BV34" s="166"/>
      <c r="BW34" s="166"/>
      <c r="BX34" s="166"/>
      <c r="BY34" s="166"/>
      <c r="BZ34" s="166"/>
      <c r="CA34" s="166"/>
    </row>
    <row r="35" spans="1:79" ht="10.5" customHeight="1" x14ac:dyDescent="0.15">
      <c r="A35" s="159"/>
      <c r="B35" s="61"/>
      <c r="C35" s="154"/>
      <c r="D35" s="147"/>
      <c r="E35" s="147"/>
      <c r="F35" s="147"/>
      <c r="G35" s="147"/>
      <c r="H35" s="154"/>
      <c r="I35" s="147"/>
      <c r="J35" s="895" t="s">
        <v>217</v>
      </c>
      <c r="K35" s="895" t="s">
        <v>218</v>
      </c>
      <c r="L35" s="895" t="s">
        <v>218</v>
      </c>
      <c r="M35" s="154"/>
      <c r="N35" s="147"/>
      <c r="O35" s="895" t="s">
        <v>217</v>
      </c>
      <c r="P35" s="895" t="s">
        <v>218</v>
      </c>
      <c r="Q35" s="895" t="s">
        <v>218</v>
      </c>
      <c r="R35" s="155"/>
      <c r="S35" s="61"/>
      <c r="T35" s="159"/>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6"/>
      <c r="BQ35" s="166"/>
      <c r="BR35" s="166"/>
      <c r="BS35" s="166"/>
      <c r="BT35" s="166"/>
      <c r="BU35" s="166"/>
      <c r="BV35" s="166"/>
      <c r="BW35" s="166"/>
      <c r="BX35" s="166"/>
      <c r="BY35" s="166"/>
      <c r="BZ35" s="166"/>
      <c r="CA35" s="166"/>
    </row>
    <row r="36" spans="1:79" x14ac:dyDescent="0.15">
      <c r="A36" s="159"/>
      <c r="B36" s="61"/>
      <c r="C36" s="154"/>
      <c r="D36" s="147"/>
      <c r="E36" s="147"/>
      <c r="F36" s="147"/>
      <c r="G36" s="147"/>
      <c r="H36" s="154"/>
      <c r="I36" s="147"/>
      <c r="J36" s="896"/>
      <c r="K36" s="896"/>
      <c r="L36" s="896"/>
      <c r="M36" s="154"/>
      <c r="N36" s="147"/>
      <c r="O36" s="896"/>
      <c r="P36" s="896"/>
      <c r="Q36" s="896"/>
      <c r="R36" s="155"/>
      <c r="S36" s="61"/>
      <c r="T36" s="159"/>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c r="BP36" s="166"/>
      <c r="BQ36" s="166"/>
      <c r="BR36" s="166"/>
      <c r="BS36" s="166"/>
      <c r="BT36" s="166"/>
      <c r="BU36" s="166"/>
      <c r="BV36" s="166"/>
      <c r="BW36" s="166"/>
      <c r="BX36" s="166"/>
      <c r="BY36" s="166"/>
      <c r="BZ36" s="166"/>
      <c r="CA36" s="166"/>
    </row>
    <row r="37" spans="1:79" x14ac:dyDescent="0.15">
      <c r="A37" s="159"/>
      <c r="B37" s="61"/>
      <c r="C37" s="154"/>
      <c r="D37" s="147"/>
      <c r="E37" s="147"/>
      <c r="F37" s="147"/>
      <c r="G37" s="147"/>
      <c r="H37" s="156"/>
      <c r="I37" s="157"/>
      <c r="J37" s="897"/>
      <c r="K37" s="897"/>
      <c r="L37" s="897"/>
      <c r="M37" s="156"/>
      <c r="N37" s="157"/>
      <c r="O37" s="897"/>
      <c r="P37" s="897"/>
      <c r="Q37" s="897"/>
      <c r="R37" s="155"/>
      <c r="S37" s="61"/>
      <c r="T37" s="159"/>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c r="AY37" s="166"/>
      <c r="AZ37" s="166"/>
      <c r="BA37" s="166"/>
      <c r="BB37" s="166"/>
      <c r="BC37" s="166"/>
      <c r="BD37" s="166"/>
      <c r="BE37" s="166"/>
      <c r="BF37" s="166"/>
      <c r="BG37" s="166"/>
      <c r="BH37" s="166"/>
      <c r="BI37" s="166"/>
      <c r="BJ37" s="166"/>
      <c r="BK37" s="166"/>
      <c r="BL37" s="166"/>
      <c r="BM37" s="166"/>
      <c r="BN37" s="166"/>
      <c r="BO37" s="166"/>
      <c r="BP37" s="166"/>
      <c r="BQ37" s="166"/>
      <c r="BR37" s="166"/>
      <c r="BS37" s="166"/>
      <c r="BT37" s="166"/>
      <c r="BU37" s="166"/>
      <c r="BV37" s="166"/>
      <c r="BW37" s="166"/>
      <c r="BX37" s="166"/>
      <c r="BY37" s="166"/>
      <c r="BZ37" s="166"/>
      <c r="CA37" s="166"/>
    </row>
    <row r="38" spans="1:79" ht="5.0999999999999996" customHeight="1" x14ac:dyDescent="0.15">
      <c r="A38" s="159"/>
      <c r="B38" s="61"/>
      <c r="C38" s="156"/>
      <c r="D38" s="157"/>
      <c r="E38" s="157"/>
      <c r="F38" s="157"/>
      <c r="G38" s="157"/>
      <c r="H38" s="157"/>
      <c r="I38" s="157"/>
      <c r="J38" s="157"/>
      <c r="K38" s="157"/>
      <c r="L38" s="157"/>
      <c r="M38" s="157"/>
      <c r="N38" s="157"/>
      <c r="O38" s="157"/>
      <c r="P38" s="157"/>
      <c r="Q38" s="157"/>
      <c r="R38" s="158"/>
      <c r="S38" s="61"/>
      <c r="T38" s="159"/>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c r="AY38" s="166"/>
      <c r="AZ38" s="166"/>
      <c r="BA38" s="166"/>
      <c r="BB38" s="166"/>
      <c r="BC38" s="166"/>
      <c r="BD38" s="166"/>
      <c r="BE38" s="166"/>
      <c r="BF38" s="166"/>
      <c r="BG38" s="166"/>
      <c r="BH38" s="166"/>
      <c r="BI38" s="166"/>
      <c r="BJ38" s="166"/>
      <c r="BK38" s="166"/>
      <c r="BL38" s="166"/>
      <c r="BM38" s="166"/>
      <c r="BN38" s="166"/>
      <c r="BO38" s="166"/>
      <c r="BP38" s="166"/>
      <c r="BQ38" s="166"/>
      <c r="BR38" s="166"/>
      <c r="BS38" s="166"/>
      <c r="BT38" s="166"/>
      <c r="BU38" s="166"/>
      <c r="BV38" s="166"/>
      <c r="BW38" s="166"/>
      <c r="BX38" s="166"/>
      <c r="BY38" s="166"/>
      <c r="BZ38" s="166"/>
      <c r="CA38" s="166"/>
    </row>
    <row r="39" spans="1:79" x14ac:dyDescent="0.15">
      <c r="A39" s="159"/>
      <c r="B39" s="61"/>
      <c r="C39" s="61"/>
      <c r="D39" s="61"/>
      <c r="E39" s="61"/>
      <c r="F39" s="61"/>
      <c r="G39" s="61"/>
      <c r="H39" s="61"/>
      <c r="I39" s="61"/>
      <c r="J39" s="61"/>
      <c r="K39" s="61"/>
      <c r="L39" s="61"/>
      <c r="M39" s="61"/>
      <c r="N39" s="61"/>
      <c r="O39" s="61"/>
      <c r="P39" s="61"/>
      <c r="Q39" s="61"/>
      <c r="R39" s="61"/>
      <c r="S39" s="61"/>
      <c r="T39" s="159"/>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6"/>
      <c r="BQ39" s="166"/>
      <c r="BR39" s="166"/>
      <c r="BS39" s="166"/>
      <c r="BT39" s="166"/>
      <c r="BU39" s="166"/>
      <c r="BV39" s="166"/>
      <c r="BW39" s="166"/>
      <c r="BX39" s="166"/>
      <c r="BY39" s="166"/>
      <c r="BZ39" s="166"/>
      <c r="CA39" s="166"/>
    </row>
    <row r="40" spans="1:79" ht="5.0999999999999996" customHeight="1" x14ac:dyDescent="0.15">
      <c r="A40" s="159"/>
      <c r="B40" s="61"/>
      <c r="C40" s="151"/>
      <c r="D40" s="152"/>
      <c r="E40" s="152"/>
      <c r="F40" s="152"/>
      <c r="G40" s="152"/>
      <c r="H40" s="152"/>
      <c r="I40" s="152"/>
      <c r="J40" s="152"/>
      <c r="K40" s="152"/>
      <c r="L40" s="152"/>
      <c r="M40" s="152"/>
      <c r="N40" s="152"/>
      <c r="O40" s="152"/>
      <c r="P40" s="152"/>
      <c r="Q40" s="152"/>
      <c r="R40" s="153"/>
      <c r="S40" s="61"/>
      <c r="T40" s="159"/>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c r="BA40" s="166"/>
      <c r="BB40" s="166"/>
      <c r="BC40" s="166"/>
      <c r="BD40" s="166"/>
      <c r="BE40" s="166"/>
      <c r="BF40" s="166"/>
      <c r="BG40" s="166"/>
      <c r="BH40" s="166"/>
      <c r="BI40" s="166"/>
      <c r="BJ40" s="166"/>
      <c r="BK40" s="166"/>
      <c r="BL40" s="166"/>
      <c r="BM40" s="166"/>
      <c r="BN40" s="166"/>
      <c r="BO40" s="166"/>
      <c r="BP40" s="166"/>
      <c r="BQ40" s="166"/>
      <c r="BR40" s="166"/>
      <c r="BS40" s="166"/>
      <c r="BT40" s="166"/>
      <c r="BU40" s="166"/>
      <c r="BV40" s="166"/>
      <c r="BW40" s="166"/>
      <c r="BX40" s="166"/>
      <c r="BY40" s="166"/>
      <c r="BZ40" s="166"/>
      <c r="CA40" s="166"/>
    </row>
    <row r="41" spans="1:79" x14ac:dyDescent="0.15">
      <c r="A41" s="159"/>
      <c r="B41" s="61"/>
      <c r="C41" s="154"/>
      <c r="D41" s="147" t="s">
        <v>205</v>
      </c>
      <c r="E41" s="147"/>
      <c r="F41" s="147"/>
      <c r="G41" s="147"/>
      <c r="H41" s="892" t="s">
        <v>206</v>
      </c>
      <c r="I41" s="893"/>
      <c r="J41" s="893"/>
      <c r="K41" s="893"/>
      <c r="L41" s="893"/>
      <c r="M41" s="892" t="s">
        <v>207</v>
      </c>
      <c r="N41" s="893"/>
      <c r="O41" s="893"/>
      <c r="P41" s="893"/>
      <c r="Q41" s="894"/>
      <c r="R41" s="155"/>
      <c r="S41" s="61"/>
      <c r="T41" s="159"/>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c r="BA41" s="166"/>
      <c r="BB41" s="166"/>
      <c r="BC41" s="166"/>
      <c r="BD41" s="166"/>
      <c r="BE41" s="166"/>
      <c r="BF41" s="166"/>
      <c r="BG41" s="166"/>
      <c r="BH41" s="166"/>
      <c r="BI41" s="166"/>
      <c r="BJ41" s="166"/>
      <c r="BK41" s="166"/>
      <c r="BL41" s="166"/>
      <c r="BM41" s="166"/>
      <c r="BN41" s="166"/>
      <c r="BO41" s="166"/>
      <c r="BP41" s="166"/>
      <c r="BQ41" s="166"/>
      <c r="BR41" s="166"/>
      <c r="BS41" s="166"/>
      <c r="BT41" s="166"/>
      <c r="BU41" s="166"/>
      <c r="BV41" s="166"/>
      <c r="BW41" s="166"/>
      <c r="BX41" s="166"/>
      <c r="BY41" s="166"/>
      <c r="BZ41" s="166"/>
      <c r="CA41" s="166"/>
    </row>
    <row r="42" spans="1:79" ht="11.25" x14ac:dyDescent="0.15">
      <c r="A42" s="159"/>
      <c r="B42" s="61"/>
      <c r="C42" s="154"/>
      <c r="D42" s="898" t="s">
        <v>605</v>
      </c>
      <c r="E42" s="899"/>
      <c r="F42" s="900"/>
      <c r="G42" s="147"/>
      <c r="H42" s="160" t="s">
        <v>208</v>
      </c>
      <c r="I42" s="161" t="s">
        <v>209</v>
      </c>
      <c r="J42" s="161" t="s">
        <v>210</v>
      </c>
      <c r="K42" s="161" t="s">
        <v>211</v>
      </c>
      <c r="L42" s="161" t="s">
        <v>212</v>
      </c>
      <c r="M42" s="160" t="s">
        <v>208</v>
      </c>
      <c r="N42" s="161" t="s">
        <v>209</v>
      </c>
      <c r="O42" s="161" t="s">
        <v>210</v>
      </c>
      <c r="P42" s="161" t="s">
        <v>211</v>
      </c>
      <c r="Q42" s="162" t="s">
        <v>212</v>
      </c>
      <c r="R42" s="155"/>
      <c r="S42" s="61"/>
      <c r="T42" s="159"/>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6"/>
      <c r="AZ42" s="166"/>
      <c r="BA42" s="166"/>
      <c r="BB42" s="166"/>
      <c r="BC42" s="166"/>
      <c r="BD42" s="166"/>
      <c r="BE42" s="166"/>
      <c r="BF42" s="166"/>
      <c r="BG42" s="166"/>
      <c r="BH42" s="166"/>
      <c r="BI42" s="166"/>
      <c r="BJ42" s="166"/>
      <c r="BK42" s="166"/>
      <c r="BL42" s="166"/>
      <c r="BM42" s="166"/>
      <c r="BN42" s="166"/>
      <c r="BO42" s="166"/>
      <c r="BP42" s="166"/>
      <c r="BQ42" s="166"/>
      <c r="BR42" s="166"/>
      <c r="BS42" s="166"/>
      <c r="BT42" s="166"/>
      <c r="BU42" s="166"/>
      <c r="BV42" s="166"/>
      <c r="BW42" s="166"/>
      <c r="BX42" s="166"/>
      <c r="BY42" s="166"/>
      <c r="BZ42" s="166"/>
      <c r="CA42" s="166"/>
    </row>
    <row r="43" spans="1:79" x14ac:dyDescent="0.15">
      <c r="A43" s="159"/>
      <c r="B43" s="61"/>
      <c r="C43" s="154"/>
      <c r="D43" s="147"/>
      <c r="E43" s="147"/>
      <c r="F43" s="147"/>
      <c r="G43" s="147"/>
      <c r="H43" s="160" t="s">
        <v>213</v>
      </c>
      <c r="I43" s="161" t="s">
        <v>213</v>
      </c>
      <c r="J43" s="161" t="s">
        <v>213</v>
      </c>
      <c r="K43" s="161" t="s">
        <v>213</v>
      </c>
      <c r="L43" s="161" t="s">
        <v>213</v>
      </c>
      <c r="M43" s="163" t="s">
        <v>214</v>
      </c>
      <c r="N43" s="164" t="s">
        <v>214</v>
      </c>
      <c r="O43" s="164" t="s">
        <v>214</v>
      </c>
      <c r="P43" s="164" t="s">
        <v>214</v>
      </c>
      <c r="Q43" s="165" t="s">
        <v>214</v>
      </c>
      <c r="R43" s="155"/>
      <c r="S43" s="61"/>
      <c r="T43" s="159"/>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6"/>
      <c r="BC43" s="166"/>
      <c r="BD43" s="166"/>
      <c r="BE43" s="166"/>
      <c r="BF43" s="166"/>
      <c r="BG43" s="166"/>
      <c r="BH43" s="166"/>
      <c r="BI43" s="166"/>
      <c r="BJ43" s="166"/>
      <c r="BK43" s="166"/>
      <c r="BL43" s="166"/>
      <c r="BM43" s="166"/>
      <c r="BN43" s="166"/>
      <c r="BO43" s="166"/>
      <c r="BP43" s="166"/>
      <c r="BQ43" s="166"/>
      <c r="BR43" s="166"/>
      <c r="BS43" s="166"/>
      <c r="BT43" s="166"/>
      <c r="BU43" s="166"/>
      <c r="BV43" s="166"/>
      <c r="BW43" s="166"/>
      <c r="BX43" s="166"/>
      <c r="BY43" s="166"/>
      <c r="BZ43" s="166"/>
      <c r="CA43" s="166"/>
    </row>
    <row r="44" spans="1:79" x14ac:dyDescent="0.15">
      <c r="A44" s="159"/>
      <c r="B44" s="61"/>
      <c r="C44" s="154"/>
      <c r="D44" s="147"/>
      <c r="E44" s="147"/>
      <c r="F44" s="147"/>
      <c r="G44" s="147"/>
      <c r="H44" s="593">
        <v>0</v>
      </c>
      <c r="I44" s="593">
        <v>0</v>
      </c>
      <c r="J44" s="593">
        <v>0</v>
      </c>
      <c r="K44" s="593">
        <v>0</v>
      </c>
      <c r="L44" s="593">
        <v>0</v>
      </c>
      <c r="M44" s="593">
        <v>0</v>
      </c>
      <c r="N44" s="593">
        <v>0</v>
      </c>
      <c r="O44" s="593">
        <v>0</v>
      </c>
      <c r="P44" s="593">
        <v>0</v>
      </c>
      <c r="Q44" s="593">
        <v>0</v>
      </c>
      <c r="R44" s="155"/>
      <c r="S44" s="61"/>
      <c r="T44" s="159"/>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6"/>
      <c r="BD44" s="166"/>
      <c r="BE44" s="166"/>
      <c r="BF44" s="166"/>
      <c r="BG44" s="166"/>
      <c r="BH44" s="166"/>
      <c r="BI44" s="166"/>
      <c r="BJ44" s="166"/>
      <c r="BK44" s="166"/>
      <c r="BL44" s="166"/>
      <c r="BM44" s="166"/>
      <c r="BN44" s="166"/>
      <c r="BO44" s="166"/>
      <c r="BP44" s="166"/>
      <c r="BQ44" s="166"/>
      <c r="BR44" s="166"/>
      <c r="BS44" s="166"/>
      <c r="BT44" s="166"/>
      <c r="BU44" s="166"/>
      <c r="BV44" s="166"/>
      <c r="BW44" s="166"/>
      <c r="BX44" s="166"/>
      <c r="BY44" s="166"/>
      <c r="BZ44" s="166"/>
      <c r="CA44" s="166"/>
    </row>
    <row r="45" spans="1:79" x14ac:dyDescent="0.15">
      <c r="A45" s="159"/>
      <c r="B45" s="61"/>
      <c r="C45" s="154"/>
      <c r="D45" s="147"/>
      <c r="E45" s="147"/>
      <c r="F45" s="147"/>
      <c r="G45" s="147"/>
      <c r="H45" s="147"/>
      <c r="I45" s="147"/>
      <c r="J45" s="147"/>
      <c r="K45" s="147"/>
      <c r="L45" s="147"/>
      <c r="M45" s="147"/>
      <c r="N45" s="147"/>
      <c r="O45" s="147"/>
      <c r="P45" s="147"/>
      <c r="Q45" s="147"/>
      <c r="R45" s="155"/>
      <c r="S45" s="61"/>
      <c r="T45" s="159"/>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c r="BA45" s="166"/>
      <c r="BB45" s="166"/>
      <c r="BC45" s="166"/>
      <c r="BD45" s="166"/>
      <c r="BE45" s="166"/>
      <c r="BF45" s="166"/>
      <c r="BG45" s="166"/>
      <c r="BH45" s="166"/>
      <c r="BI45" s="166"/>
      <c r="BJ45" s="166"/>
      <c r="BK45" s="166"/>
      <c r="BL45" s="166"/>
      <c r="BM45" s="166"/>
      <c r="BN45" s="166"/>
      <c r="BO45" s="166"/>
      <c r="BP45" s="166"/>
      <c r="BQ45" s="166"/>
      <c r="BR45" s="166"/>
      <c r="BS45" s="166"/>
      <c r="BT45" s="166"/>
      <c r="BU45" s="166"/>
      <c r="BV45" s="166"/>
      <c r="BW45" s="166"/>
      <c r="BX45" s="166"/>
      <c r="BY45" s="166"/>
      <c r="BZ45" s="166"/>
      <c r="CA45" s="166"/>
    </row>
    <row r="46" spans="1:79" x14ac:dyDescent="0.15">
      <c r="A46" s="159"/>
      <c r="B46" s="61"/>
      <c r="C46" s="154"/>
      <c r="D46" s="147"/>
      <c r="E46" s="147"/>
      <c r="F46" s="147"/>
      <c r="G46" s="147"/>
      <c r="H46" s="892" t="s">
        <v>215</v>
      </c>
      <c r="I46" s="893"/>
      <c r="J46" s="893"/>
      <c r="K46" s="893"/>
      <c r="L46" s="893"/>
      <c r="M46" s="892" t="s">
        <v>216</v>
      </c>
      <c r="N46" s="893"/>
      <c r="O46" s="893"/>
      <c r="P46" s="893"/>
      <c r="Q46" s="894"/>
      <c r="R46" s="155"/>
      <c r="S46" s="61"/>
      <c r="T46" s="159"/>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c r="BD46" s="166"/>
      <c r="BE46" s="166"/>
      <c r="BF46" s="166"/>
      <c r="BG46" s="166"/>
      <c r="BH46" s="166"/>
      <c r="BI46" s="166"/>
      <c r="BJ46" s="166"/>
      <c r="BK46" s="166"/>
      <c r="BL46" s="166"/>
      <c r="BM46" s="166"/>
      <c r="BN46" s="166"/>
      <c r="BO46" s="166"/>
      <c r="BP46" s="166"/>
      <c r="BQ46" s="166"/>
      <c r="BR46" s="166"/>
      <c r="BS46" s="166"/>
      <c r="BT46" s="166"/>
      <c r="BU46" s="166"/>
      <c r="BV46" s="166"/>
      <c r="BW46" s="166"/>
      <c r="BX46" s="166"/>
      <c r="BY46" s="166"/>
      <c r="BZ46" s="166"/>
      <c r="CA46" s="166"/>
    </row>
    <row r="47" spans="1:79" x14ac:dyDescent="0.15">
      <c r="A47" s="159"/>
      <c r="B47" s="61"/>
      <c r="C47" s="154"/>
      <c r="D47" s="147"/>
      <c r="E47" s="147"/>
      <c r="F47" s="147"/>
      <c r="G47" s="147"/>
      <c r="H47" s="160" t="s">
        <v>208</v>
      </c>
      <c r="I47" s="161" t="s">
        <v>209</v>
      </c>
      <c r="J47" s="161" t="s">
        <v>210</v>
      </c>
      <c r="K47" s="161" t="s">
        <v>211</v>
      </c>
      <c r="L47" s="161" t="s">
        <v>212</v>
      </c>
      <c r="M47" s="160" t="s">
        <v>208</v>
      </c>
      <c r="N47" s="161" t="s">
        <v>209</v>
      </c>
      <c r="O47" s="161" t="s">
        <v>210</v>
      </c>
      <c r="P47" s="161" t="s">
        <v>211</v>
      </c>
      <c r="Q47" s="162" t="s">
        <v>212</v>
      </c>
      <c r="R47" s="155"/>
      <c r="S47" s="61"/>
      <c r="T47" s="159"/>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6"/>
      <c r="BQ47" s="166"/>
      <c r="BR47" s="166"/>
      <c r="BS47" s="166"/>
      <c r="BT47" s="166"/>
      <c r="BU47" s="166"/>
      <c r="BV47" s="166"/>
      <c r="BW47" s="166"/>
      <c r="BX47" s="166"/>
      <c r="BY47" s="166"/>
      <c r="BZ47" s="166"/>
      <c r="CA47" s="166"/>
    </row>
    <row r="48" spans="1:79" x14ac:dyDescent="0.15">
      <c r="A48" s="159"/>
      <c r="B48" s="61"/>
      <c r="C48" s="154"/>
      <c r="D48" s="147"/>
      <c r="E48" s="147"/>
      <c r="F48" s="147"/>
      <c r="G48" s="147"/>
      <c r="H48" s="160" t="s">
        <v>213</v>
      </c>
      <c r="I48" s="161" t="s">
        <v>213</v>
      </c>
      <c r="J48" s="161" t="s">
        <v>213</v>
      </c>
      <c r="K48" s="161" t="s">
        <v>213</v>
      </c>
      <c r="L48" s="161" t="s">
        <v>213</v>
      </c>
      <c r="M48" s="160" t="s">
        <v>213</v>
      </c>
      <c r="N48" s="161" t="s">
        <v>213</v>
      </c>
      <c r="O48" s="164" t="s">
        <v>214</v>
      </c>
      <c r="P48" s="164" t="s">
        <v>214</v>
      </c>
      <c r="Q48" s="165" t="s">
        <v>214</v>
      </c>
      <c r="R48" s="155"/>
      <c r="S48" s="61"/>
      <c r="T48" s="159"/>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166"/>
      <c r="BC48" s="166"/>
      <c r="BD48" s="166"/>
      <c r="BE48" s="166"/>
      <c r="BF48" s="166"/>
      <c r="BG48" s="166"/>
      <c r="BH48" s="166"/>
      <c r="BI48" s="166"/>
      <c r="BJ48" s="166"/>
      <c r="BK48" s="166"/>
      <c r="BL48" s="166"/>
      <c r="BM48" s="166"/>
      <c r="BN48" s="166"/>
      <c r="BO48" s="166"/>
      <c r="BP48" s="166"/>
      <c r="BQ48" s="166"/>
      <c r="BR48" s="166"/>
      <c r="BS48" s="166"/>
      <c r="BT48" s="166"/>
      <c r="BU48" s="166"/>
      <c r="BV48" s="166"/>
      <c r="BW48" s="166"/>
      <c r="BX48" s="166"/>
      <c r="BY48" s="166"/>
      <c r="BZ48" s="166"/>
      <c r="CA48" s="166"/>
    </row>
    <row r="49" spans="1:79" x14ac:dyDescent="0.15">
      <c r="A49" s="159"/>
      <c r="B49" s="61"/>
      <c r="C49" s="154"/>
      <c r="D49" s="147"/>
      <c r="E49" s="147"/>
      <c r="F49" s="147"/>
      <c r="G49" s="147"/>
      <c r="H49" s="594">
        <v>0</v>
      </c>
      <c r="I49" s="594">
        <v>0</v>
      </c>
      <c r="J49" s="593">
        <v>0</v>
      </c>
      <c r="K49" s="593">
        <v>0</v>
      </c>
      <c r="L49" s="593">
        <v>0</v>
      </c>
      <c r="M49" s="594">
        <v>0</v>
      </c>
      <c r="N49" s="594">
        <v>0</v>
      </c>
      <c r="O49" s="593">
        <v>0</v>
      </c>
      <c r="P49" s="593">
        <v>0</v>
      </c>
      <c r="Q49" s="593">
        <v>0</v>
      </c>
      <c r="R49" s="155"/>
      <c r="S49" s="61"/>
      <c r="T49" s="159"/>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6"/>
      <c r="BQ49" s="166"/>
      <c r="BR49" s="166"/>
      <c r="BS49" s="166"/>
      <c r="BT49" s="166"/>
      <c r="BU49" s="166"/>
      <c r="BV49" s="166"/>
      <c r="BW49" s="166"/>
      <c r="BX49" s="166"/>
      <c r="BY49" s="166"/>
      <c r="BZ49" s="166"/>
      <c r="CA49" s="166"/>
    </row>
    <row r="50" spans="1:79" ht="10.5" customHeight="1" x14ac:dyDescent="0.15">
      <c r="A50" s="159"/>
      <c r="B50" s="61"/>
      <c r="C50" s="154"/>
      <c r="D50" s="147"/>
      <c r="E50" s="147"/>
      <c r="F50" s="147"/>
      <c r="G50" s="147"/>
      <c r="H50" s="154"/>
      <c r="I50" s="147"/>
      <c r="J50" s="895" t="s">
        <v>217</v>
      </c>
      <c r="K50" s="895" t="s">
        <v>218</v>
      </c>
      <c r="L50" s="895" t="s">
        <v>218</v>
      </c>
      <c r="M50" s="154"/>
      <c r="N50" s="147"/>
      <c r="O50" s="895" t="s">
        <v>217</v>
      </c>
      <c r="P50" s="895" t="s">
        <v>218</v>
      </c>
      <c r="Q50" s="895" t="s">
        <v>218</v>
      </c>
      <c r="R50" s="155"/>
      <c r="S50" s="61"/>
      <c r="T50" s="159"/>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6"/>
      <c r="BR50" s="166"/>
      <c r="BS50" s="166"/>
      <c r="BT50" s="166"/>
      <c r="BU50" s="166"/>
      <c r="BV50" s="166"/>
      <c r="BW50" s="166"/>
      <c r="BX50" s="166"/>
      <c r="BY50" s="166"/>
      <c r="BZ50" s="166"/>
      <c r="CA50" s="166"/>
    </row>
    <row r="51" spans="1:79" x14ac:dyDescent="0.15">
      <c r="A51" s="159"/>
      <c r="B51" s="61"/>
      <c r="C51" s="154"/>
      <c r="D51" s="147"/>
      <c r="E51" s="147"/>
      <c r="F51" s="147"/>
      <c r="G51" s="147"/>
      <c r="H51" s="154"/>
      <c r="I51" s="147"/>
      <c r="J51" s="896"/>
      <c r="K51" s="896"/>
      <c r="L51" s="896"/>
      <c r="M51" s="154"/>
      <c r="N51" s="147"/>
      <c r="O51" s="896"/>
      <c r="P51" s="896"/>
      <c r="Q51" s="896"/>
      <c r="R51" s="155"/>
      <c r="S51" s="61"/>
      <c r="T51" s="159"/>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6"/>
      <c r="BR51" s="166"/>
      <c r="BS51" s="166"/>
      <c r="BT51" s="166"/>
      <c r="BU51" s="166"/>
      <c r="BV51" s="166"/>
      <c r="BW51" s="166"/>
      <c r="BX51" s="166"/>
      <c r="BY51" s="166"/>
      <c r="BZ51" s="166"/>
      <c r="CA51" s="166"/>
    </row>
    <row r="52" spans="1:79" x14ac:dyDescent="0.15">
      <c r="A52" s="159"/>
      <c r="B52" s="61"/>
      <c r="C52" s="154"/>
      <c r="D52" s="147"/>
      <c r="E52" s="147"/>
      <c r="F52" s="147"/>
      <c r="G52" s="147"/>
      <c r="H52" s="156"/>
      <c r="I52" s="157"/>
      <c r="J52" s="897"/>
      <c r="K52" s="897"/>
      <c r="L52" s="897"/>
      <c r="M52" s="156"/>
      <c r="N52" s="157"/>
      <c r="O52" s="897"/>
      <c r="P52" s="897"/>
      <c r="Q52" s="897"/>
      <c r="R52" s="155"/>
      <c r="S52" s="61"/>
      <c r="T52" s="159"/>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6"/>
      <c r="BR52" s="166"/>
      <c r="BS52" s="166"/>
      <c r="BT52" s="166"/>
      <c r="BU52" s="166"/>
      <c r="BV52" s="166"/>
      <c r="BW52" s="166"/>
      <c r="BX52" s="166"/>
      <c r="BY52" s="166"/>
      <c r="BZ52" s="166"/>
      <c r="CA52" s="166"/>
    </row>
    <row r="53" spans="1:79" ht="5.0999999999999996" customHeight="1" x14ac:dyDescent="0.15">
      <c r="A53" s="159"/>
      <c r="B53" s="61"/>
      <c r="C53" s="156"/>
      <c r="D53" s="157"/>
      <c r="E53" s="157"/>
      <c r="F53" s="157"/>
      <c r="G53" s="157"/>
      <c r="H53" s="157"/>
      <c r="I53" s="157"/>
      <c r="J53" s="157"/>
      <c r="K53" s="157"/>
      <c r="L53" s="157"/>
      <c r="M53" s="157"/>
      <c r="N53" s="157"/>
      <c r="O53" s="157"/>
      <c r="P53" s="157"/>
      <c r="Q53" s="157"/>
      <c r="R53" s="158"/>
      <c r="S53" s="61"/>
      <c r="T53" s="159"/>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6"/>
      <c r="BR53" s="166"/>
      <c r="BS53" s="166"/>
      <c r="BT53" s="166"/>
      <c r="BU53" s="166"/>
      <c r="BV53" s="166"/>
      <c r="BW53" s="166"/>
      <c r="BX53" s="166"/>
      <c r="BY53" s="166"/>
      <c r="BZ53" s="166"/>
      <c r="CA53" s="166"/>
    </row>
    <row r="54" spans="1:79" x14ac:dyDescent="0.15">
      <c r="A54" s="159"/>
      <c r="B54" s="61"/>
      <c r="C54" s="61"/>
      <c r="D54" s="61"/>
      <c r="E54" s="61"/>
      <c r="F54" s="61"/>
      <c r="G54" s="61"/>
      <c r="H54" s="61"/>
      <c r="I54" s="61"/>
      <c r="J54" s="61"/>
      <c r="K54" s="61"/>
      <c r="L54" s="61"/>
      <c r="M54" s="61"/>
      <c r="N54" s="61"/>
      <c r="O54" s="61"/>
      <c r="P54" s="61"/>
      <c r="Q54" s="61"/>
      <c r="R54" s="61"/>
      <c r="S54" s="61"/>
      <c r="T54" s="159"/>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6"/>
      <c r="AT54" s="166"/>
      <c r="AU54" s="166"/>
      <c r="AV54" s="166"/>
      <c r="AW54" s="166"/>
      <c r="AX54" s="166"/>
      <c r="AY54" s="166"/>
      <c r="AZ54" s="166"/>
      <c r="BA54" s="166"/>
      <c r="BB54" s="166"/>
      <c r="BC54" s="166"/>
      <c r="BD54" s="166"/>
      <c r="BE54" s="166"/>
      <c r="BF54" s="166"/>
      <c r="BG54" s="166"/>
      <c r="BH54" s="166"/>
      <c r="BI54" s="166"/>
      <c r="BJ54" s="166"/>
      <c r="BK54" s="166"/>
      <c r="BL54" s="166"/>
      <c r="BM54" s="166"/>
      <c r="BN54" s="166"/>
      <c r="BO54" s="166"/>
      <c r="BP54" s="166"/>
      <c r="BQ54" s="166"/>
      <c r="BR54" s="166"/>
      <c r="BS54" s="166"/>
      <c r="BT54" s="166"/>
      <c r="BU54" s="166"/>
      <c r="BV54" s="166"/>
      <c r="BW54" s="166"/>
      <c r="BX54" s="166"/>
      <c r="BY54" s="166"/>
      <c r="BZ54" s="166"/>
      <c r="CA54" s="166"/>
    </row>
    <row r="55" spans="1:79" x14ac:dyDescent="0.15">
      <c r="A55" s="159"/>
      <c r="B55" s="159"/>
      <c r="C55" s="159"/>
      <c r="D55" s="159"/>
      <c r="E55" s="159"/>
      <c r="F55" s="159"/>
      <c r="G55" s="159"/>
      <c r="H55" s="159"/>
      <c r="I55" s="159"/>
      <c r="J55" s="159"/>
      <c r="K55" s="159"/>
      <c r="L55" s="159"/>
      <c r="M55" s="159"/>
      <c r="N55" s="159"/>
      <c r="O55" s="159"/>
      <c r="P55" s="159"/>
      <c r="Q55" s="159"/>
      <c r="R55" s="159"/>
      <c r="S55" s="159"/>
      <c r="T55" s="159"/>
      <c r="U55" s="166"/>
      <c r="V55" s="166"/>
      <c r="W55" s="166"/>
      <c r="X55" s="166"/>
      <c r="Y55" s="166"/>
      <c r="Z55" s="166"/>
      <c r="AA55" s="166"/>
      <c r="AB55" s="166"/>
      <c r="AC55" s="166"/>
      <c r="AD55" s="166"/>
      <c r="AE55" s="166"/>
      <c r="AF55" s="166"/>
      <c r="AG55" s="166"/>
      <c r="AH55" s="166"/>
      <c r="AI55" s="166"/>
      <c r="AJ55" s="166"/>
      <c r="AK55" s="166"/>
      <c r="AL55" s="166"/>
      <c r="AM55" s="166"/>
      <c r="AN55" s="166"/>
      <c r="AO55" s="166"/>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6"/>
      <c r="BM55" s="166"/>
      <c r="BN55" s="166"/>
      <c r="BO55" s="166"/>
      <c r="BP55" s="166"/>
      <c r="BQ55" s="166"/>
      <c r="BR55" s="166"/>
      <c r="BS55" s="166"/>
      <c r="BT55" s="166"/>
      <c r="BU55" s="166"/>
      <c r="BV55" s="166"/>
      <c r="BW55" s="166"/>
      <c r="BX55" s="166"/>
      <c r="BY55" s="166"/>
      <c r="BZ55" s="166"/>
      <c r="CA55" s="166"/>
    </row>
    <row r="56" spans="1:79" x14ac:dyDescent="0.15">
      <c r="A56" s="166"/>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6"/>
      <c r="BO56" s="166"/>
      <c r="BP56" s="166"/>
      <c r="BQ56" s="166"/>
      <c r="BR56" s="166"/>
      <c r="BS56" s="166"/>
      <c r="BT56" s="166"/>
      <c r="BU56" s="166"/>
      <c r="BV56" s="166"/>
      <c r="BW56" s="166"/>
      <c r="BX56" s="166"/>
      <c r="BY56" s="166"/>
      <c r="BZ56" s="166"/>
      <c r="CA56" s="166"/>
    </row>
    <row r="57" spans="1:79" x14ac:dyDescent="0.15">
      <c r="A57" s="166"/>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6"/>
      <c r="BR57" s="166"/>
      <c r="BS57" s="166"/>
      <c r="BT57" s="166"/>
      <c r="BU57" s="166"/>
      <c r="BV57" s="166"/>
      <c r="BW57" s="166"/>
      <c r="BX57" s="166"/>
      <c r="BY57" s="166"/>
      <c r="BZ57" s="166"/>
      <c r="CA57" s="166"/>
    </row>
    <row r="58" spans="1:79" x14ac:dyDescent="0.15">
      <c r="A58" s="166"/>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6"/>
      <c r="BR58" s="166"/>
      <c r="BS58" s="166"/>
      <c r="BT58" s="166"/>
      <c r="BU58" s="166"/>
      <c r="BV58" s="166"/>
      <c r="BW58" s="166"/>
      <c r="BX58" s="166"/>
      <c r="BY58" s="166"/>
      <c r="BZ58" s="166"/>
      <c r="CA58" s="166"/>
    </row>
    <row r="59" spans="1:79" x14ac:dyDescent="0.15">
      <c r="A59" s="166"/>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6"/>
      <c r="BR59" s="166"/>
      <c r="BS59" s="166"/>
      <c r="BT59" s="166"/>
      <c r="BU59" s="166"/>
      <c r="BV59" s="166"/>
      <c r="BW59" s="166"/>
      <c r="BX59" s="166"/>
      <c r="BY59" s="166"/>
      <c r="BZ59" s="166"/>
      <c r="CA59" s="166"/>
    </row>
    <row r="60" spans="1:79" x14ac:dyDescent="0.15">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66"/>
      <c r="BA60" s="166"/>
      <c r="BB60" s="166"/>
      <c r="BC60" s="166"/>
      <c r="BD60" s="166"/>
      <c r="BE60" s="166"/>
      <c r="BF60" s="166"/>
      <c r="BG60" s="166"/>
      <c r="BH60" s="166"/>
      <c r="BI60" s="166"/>
      <c r="BJ60" s="166"/>
      <c r="BK60" s="166"/>
      <c r="BL60" s="166"/>
      <c r="BM60" s="166"/>
      <c r="BN60" s="166"/>
      <c r="BO60" s="166"/>
      <c r="BP60" s="166"/>
      <c r="BQ60" s="166"/>
      <c r="BR60" s="166"/>
      <c r="BS60" s="166"/>
      <c r="BT60" s="166"/>
      <c r="BU60" s="166"/>
      <c r="BV60" s="166"/>
      <c r="BW60" s="166"/>
      <c r="BX60" s="166"/>
      <c r="BY60" s="166"/>
      <c r="BZ60" s="166"/>
      <c r="CA60" s="166"/>
    </row>
    <row r="61" spans="1:79" x14ac:dyDescent="0.15">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166"/>
      <c r="AL61" s="166"/>
      <c r="AM61" s="166"/>
      <c r="AN61" s="166"/>
      <c r="AO61" s="166"/>
      <c r="AP61" s="166"/>
      <c r="AQ61" s="166"/>
      <c r="AR61" s="166"/>
      <c r="AS61" s="166"/>
      <c r="AT61" s="166"/>
      <c r="AU61" s="166"/>
      <c r="AV61" s="166"/>
      <c r="AW61" s="166"/>
      <c r="AX61" s="166"/>
      <c r="AY61" s="166"/>
      <c r="AZ61" s="166"/>
      <c r="BA61" s="166"/>
      <c r="BB61" s="166"/>
      <c r="BC61" s="166"/>
      <c r="BD61" s="166"/>
      <c r="BE61" s="166"/>
      <c r="BF61" s="166"/>
      <c r="BG61" s="166"/>
      <c r="BH61" s="166"/>
      <c r="BI61" s="166"/>
      <c r="BJ61" s="166"/>
      <c r="BK61" s="166"/>
      <c r="BL61" s="166"/>
      <c r="BM61" s="166"/>
      <c r="BN61" s="166"/>
      <c r="BO61" s="166"/>
      <c r="BP61" s="166"/>
      <c r="BQ61" s="166"/>
      <c r="BR61" s="166"/>
      <c r="BS61" s="166"/>
      <c r="BT61" s="166"/>
      <c r="BU61" s="166"/>
      <c r="BV61" s="166"/>
      <c r="BW61" s="166"/>
      <c r="BX61" s="166"/>
      <c r="BY61" s="166"/>
      <c r="BZ61" s="166"/>
      <c r="CA61" s="166"/>
    </row>
    <row r="62" spans="1:79" x14ac:dyDescent="0.15">
      <c r="A62" s="166"/>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6"/>
      <c r="AT62" s="166"/>
      <c r="AU62" s="166"/>
      <c r="AV62" s="166"/>
      <c r="AW62" s="166"/>
      <c r="AX62" s="166"/>
      <c r="AY62" s="166"/>
      <c r="AZ62" s="166"/>
      <c r="BA62" s="166"/>
      <c r="BB62" s="166"/>
      <c r="BC62" s="166"/>
      <c r="BD62" s="166"/>
      <c r="BE62" s="166"/>
      <c r="BF62" s="166"/>
      <c r="BG62" s="166"/>
      <c r="BH62" s="166"/>
      <c r="BI62" s="166"/>
      <c r="BJ62" s="166"/>
      <c r="BK62" s="166"/>
      <c r="BL62" s="166"/>
      <c r="BM62" s="166"/>
      <c r="BN62" s="166"/>
      <c r="BO62" s="166"/>
      <c r="BP62" s="166"/>
      <c r="BQ62" s="166"/>
      <c r="BR62" s="166"/>
      <c r="BS62" s="166"/>
      <c r="BT62" s="166"/>
      <c r="BU62" s="166"/>
      <c r="BV62" s="166"/>
      <c r="BW62" s="166"/>
      <c r="BX62" s="166"/>
      <c r="BY62" s="166"/>
      <c r="BZ62" s="166"/>
      <c r="CA62" s="166"/>
    </row>
    <row r="63" spans="1:79" x14ac:dyDescent="0.15">
      <c r="A63" s="166"/>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c r="AI63" s="166"/>
      <c r="AJ63" s="166"/>
      <c r="AK63" s="166"/>
      <c r="AL63" s="166"/>
      <c r="AM63" s="166"/>
      <c r="AN63" s="166"/>
      <c r="AO63" s="166"/>
      <c r="AP63" s="166"/>
      <c r="AQ63" s="166"/>
      <c r="AR63" s="166"/>
      <c r="AS63" s="166"/>
      <c r="AT63" s="166"/>
      <c r="AU63" s="166"/>
      <c r="AV63" s="166"/>
      <c r="AW63" s="166"/>
      <c r="AX63" s="166"/>
      <c r="AY63" s="166"/>
      <c r="AZ63" s="166"/>
      <c r="BA63" s="166"/>
      <c r="BB63" s="166"/>
      <c r="BC63" s="166"/>
      <c r="BD63" s="166"/>
      <c r="BE63" s="166"/>
      <c r="BF63" s="166"/>
      <c r="BG63" s="166"/>
      <c r="BH63" s="166"/>
      <c r="BI63" s="166"/>
      <c r="BJ63" s="166"/>
      <c r="BK63" s="166"/>
      <c r="BL63" s="166"/>
      <c r="BM63" s="166"/>
      <c r="BN63" s="166"/>
      <c r="BO63" s="166"/>
      <c r="BP63" s="166"/>
      <c r="BQ63" s="166"/>
      <c r="BR63" s="166"/>
      <c r="BS63" s="166"/>
      <c r="BT63" s="166"/>
      <c r="BU63" s="166"/>
      <c r="BV63" s="166"/>
      <c r="BW63" s="166"/>
      <c r="BX63" s="166"/>
      <c r="BY63" s="166"/>
      <c r="BZ63" s="166"/>
      <c r="CA63" s="166"/>
    </row>
    <row r="64" spans="1:79" x14ac:dyDescent="0.15">
      <c r="A64" s="166"/>
      <c r="B64" s="166"/>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66"/>
      <c r="BD64" s="166"/>
      <c r="BE64" s="166"/>
      <c r="BF64" s="166"/>
      <c r="BG64" s="166"/>
      <c r="BH64" s="166"/>
      <c r="BI64" s="166"/>
      <c r="BJ64" s="166"/>
      <c r="BK64" s="166"/>
      <c r="BL64" s="166"/>
      <c r="BM64" s="166"/>
      <c r="BN64" s="166"/>
      <c r="BO64" s="166"/>
      <c r="BP64" s="166"/>
      <c r="BQ64" s="166"/>
      <c r="BR64" s="166"/>
      <c r="BS64" s="166"/>
      <c r="BT64" s="166"/>
      <c r="BU64" s="166"/>
      <c r="BV64" s="166"/>
      <c r="BW64" s="166"/>
      <c r="BX64" s="166"/>
      <c r="BY64" s="166"/>
      <c r="BZ64" s="166"/>
      <c r="CA64" s="166"/>
    </row>
    <row r="65" spans="1:79" x14ac:dyDescent="0.15">
      <c r="A65" s="166"/>
      <c r="B65" s="166"/>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66"/>
      <c r="AS65" s="166"/>
      <c r="AT65" s="166"/>
      <c r="AU65" s="166"/>
      <c r="AV65" s="166"/>
      <c r="AW65" s="166"/>
      <c r="AX65" s="166"/>
      <c r="AY65" s="166"/>
      <c r="AZ65" s="166"/>
      <c r="BA65" s="166"/>
      <c r="BB65" s="166"/>
      <c r="BC65" s="166"/>
      <c r="BD65" s="166"/>
      <c r="BE65" s="166"/>
      <c r="BF65" s="166"/>
      <c r="BG65" s="166"/>
      <c r="BH65" s="166"/>
      <c r="BI65" s="166"/>
      <c r="BJ65" s="166"/>
      <c r="BK65" s="166"/>
      <c r="BL65" s="166"/>
      <c r="BM65" s="166"/>
      <c r="BN65" s="166"/>
      <c r="BO65" s="166"/>
      <c r="BP65" s="166"/>
      <c r="BQ65" s="166"/>
      <c r="BR65" s="166"/>
      <c r="BS65" s="166"/>
      <c r="BT65" s="166"/>
      <c r="BU65" s="166"/>
      <c r="BV65" s="166"/>
      <c r="BW65" s="166"/>
      <c r="BX65" s="166"/>
      <c r="BY65" s="166"/>
      <c r="BZ65" s="166"/>
      <c r="CA65" s="166"/>
    </row>
    <row r="66" spans="1:79" x14ac:dyDescent="0.15">
      <c r="A66" s="166"/>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6"/>
      <c r="AY66" s="166"/>
      <c r="AZ66" s="166"/>
      <c r="BA66" s="166"/>
      <c r="BB66" s="166"/>
      <c r="BC66" s="166"/>
      <c r="BD66" s="166"/>
      <c r="BE66" s="166"/>
      <c r="BF66" s="166"/>
      <c r="BG66" s="166"/>
      <c r="BH66" s="166"/>
      <c r="BI66" s="166"/>
      <c r="BJ66" s="166"/>
      <c r="BK66" s="166"/>
      <c r="BL66" s="166"/>
      <c r="BM66" s="166"/>
      <c r="BN66" s="166"/>
      <c r="BO66" s="166"/>
      <c r="BP66" s="166"/>
      <c r="BQ66" s="166"/>
      <c r="BR66" s="166"/>
      <c r="BS66" s="166"/>
      <c r="BT66" s="166"/>
      <c r="BU66" s="166"/>
      <c r="BV66" s="166"/>
      <c r="BW66" s="166"/>
      <c r="BX66" s="166"/>
      <c r="BY66" s="166"/>
      <c r="BZ66" s="166"/>
      <c r="CA66" s="166"/>
    </row>
    <row r="67" spans="1:79" x14ac:dyDescent="0.15">
      <c r="A67" s="166"/>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6"/>
      <c r="AT67" s="166"/>
      <c r="AU67" s="166"/>
      <c r="AV67" s="166"/>
      <c r="AW67" s="166"/>
      <c r="AX67" s="166"/>
      <c r="AY67" s="166"/>
      <c r="AZ67" s="166"/>
      <c r="BA67" s="166"/>
      <c r="BB67" s="166"/>
      <c r="BC67" s="166"/>
      <c r="BD67" s="166"/>
      <c r="BE67" s="166"/>
      <c r="BF67" s="166"/>
      <c r="BG67" s="166"/>
      <c r="BH67" s="166"/>
      <c r="BI67" s="166"/>
      <c r="BJ67" s="166"/>
      <c r="BK67" s="166"/>
      <c r="BL67" s="166"/>
      <c r="BM67" s="166"/>
      <c r="BN67" s="166"/>
      <c r="BO67" s="166"/>
      <c r="BP67" s="166"/>
      <c r="BQ67" s="166"/>
      <c r="BR67" s="166"/>
      <c r="BS67" s="166"/>
      <c r="BT67" s="166"/>
      <c r="BU67" s="166"/>
      <c r="BV67" s="166"/>
      <c r="BW67" s="166"/>
      <c r="BX67" s="166"/>
      <c r="BY67" s="166"/>
      <c r="BZ67" s="166"/>
      <c r="CA67" s="166"/>
    </row>
    <row r="68" spans="1:79" x14ac:dyDescent="0.15">
      <c r="A68" s="166"/>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c r="AE68" s="166"/>
      <c r="AF68" s="166"/>
      <c r="AG68" s="166"/>
      <c r="AH68" s="166"/>
      <c r="AI68" s="166"/>
      <c r="AJ68" s="166"/>
      <c r="AK68" s="166"/>
      <c r="AL68" s="166"/>
      <c r="AM68" s="166"/>
      <c r="AN68" s="166"/>
      <c r="AO68" s="166"/>
      <c r="AP68" s="166"/>
      <c r="AQ68" s="166"/>
      <c r="AR68" s="166"/>
      <c r="AS68" s="166"/>
      <c r="AT68" s="166"/>
      <c r="AU68" s="166"/>
      <c r="AV68" s="166"/>
      <c r="AW68" s="166"/>
      <c r="AX68" s="166"/>
      <c r="AY68" s="166"/>
      <c r="AZ68" s="166"/>
      <c r="BA68" s="166"/>
      <c r="BB68" s="166"/>
      <c r="BC68" s="166"/>
      <c r="BD68" s="166"/>
      <c r="BE68" s="166"/>
      <c r="BF68" s="166"/>
      <c r="BG68" s="166"/>
      <c r="BH68" s="166"/>
      <c r="BI68" s="166"/>
      <c r="BJ68" s="166"/>
      <c r="BK68" s="166"/>
      <c r="BL68" s="166"/>
      <c r="BM68" s="166"/>
      <c r="BN68" s="166"/>
      <c r="BO68" s="166"/>
      <c r="BP68" s="166"/>
      <c r="BQ68" s="166"/>
      <c r="BR68" s="166"/>
      <c r="BS68" s="166"/>
      <c r="BT68" s="166"/>
      <c r="BU68" s="166"/>
      <c r="BV68" s="166"/>
      <c r="BW68" s="166"/>
      <c r="BX68" s="166"/>
      <c r="BY68" s="166"/>
      <c r="BZ68" s="166"/>
      <c r="CA68" s="166"/>
    </row>
    <row r="69" spans="1:79" x14ac:dyDescent="0.15">
      <c r="A69" s="166"/>
      <c r="B69" s="166"/>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6"/>
      <c r="AK69" s="166"/>
      <c r="AL69" s="166"/>
      <c r="AM69" s="166"/>
      <c r="AN69" s="166"/>
      <c r="AO69" s="166"/>
      <c r="AP69" s="166"/>
      <c r="AQ69" s="166"/>
      <c r="AR69" s="166"/>
      <c r="AS69" s="166"/>
      <c r="AT69" s="166"/>
      <c r="AU69" s="166"/>
      <c r="AV69" s="166"/>
      <c r="AW69" s="166"/>
      <c r="AX69" s="166"/>
      <c r="AY69" s="166"/>
      <c r="AZ69" s="166"/>
      <c r="BA69" s="166"/>
      <c r="BB69" s="166"/>
      <c r="BC69" s="166"/>
      <c r="BD69" s="166"/>
      <c r="BE69" s="166"/>
      <c r="BF69" s="166"/>
      <c r="BG69" s="166"/>
      <c r="BH69" s="166"/>
      <c r="BI69" s="166"/>
      <c r="BJ69" s="166"/>
      <c r="BK69" s="166"/>
      <c r="BL69" s="166"/>
      <c r="BM69" s="166"/>
      <c r="BN69" s="166"/>
      <c r="BO69" s="166"/>
      <c r="BP69" s="166"/>
      <c r="BQ69" s="166"/>
      <c r="BR69" s="166"/>
      <c r="BS69" s="166"/>
      <c r="BT69" s="166"/>
      <c r="BU69" s="166"/>
      <c r="BV69" s="166"/>
      <c r="BW69" s="166"/>
      <c r="BX69" s="166"/>
      <c r="BY69" s="166"/>
      <c r="BZ69" s="166"/>
      <c r="CA69" s="166"/>
    </row>
    <row r="70" spans="1:79" x14ac:dyDescent="0.15">
      <c r="A70" s="166"/>
      <c r="B70" s="166"/>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6"/>
      <c r="AL70" s="166"/>
      <c r="AM70" s="166"/>
      <c r="AN70" s="166"/>
      <c r="AO70" s="166"/>
      <c r="AP70" s="166"/>
      <c r="AQ70" s="166"/>
      <c r="AR70" s="166"/>
      <c r="AS70" s="166"/>
      <c r="AT70" s="166"/>
      <c r="AU70" s="166"/>
      <c r="AV70" s="166"/>
      <c r="AW70" s="166"/>
      <c r="AX70" s="166"/>
      <c r="AY70" s="166"/>
      <c r="AZ70" s="166"/>
      <c r="BA70" s="166"/>
      <c r="BB70" s="166"/>
      <c r="BC70" s="166"/>
      <c r="BD70" s="166"/>
      <c r="BE70" s="166"/>
      <c r="BF70" s="166"/>
      <c r="BG70" s="166"/>
      <c r="BH70" s="166"/>
      <c r="BI70" s="166"/>
      <c r="BJ70" s="166"/>
      <c r="BK70" s="166"/>
      <c r="BL70" s="166"/>
      <c r="BM70" s="166"/>
      <c r="BN70" s="166"/>
      <c r="BO70" s="166"/>
      <c r="BP70" s="166"/>
      <c r="BQ70" s="166"/>
      <c r="BR70" s="166"/>
      <c r="BS70" s="166"/>
      <c r="BT70" s="166"/>
      <c r="BU70" s="166"/>
      <c r="BV70" s="166"/>
      <c r="BW70" s="166"/>
      <c r="BX70" s="166"/>
      <c r="BY70" s="166"/>
      <c r="BZ70" s="166"/>
      <c r="CA70" s="166"/>
    </row>
    <row r="71" spans="1:79" x14ac:dyDescent="0.15">
      <c r="A71" s="166"/>
      <c r="B71" s="166"/>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6"/>
      <c r="AK71" s="166"/>
      <c r="AL71" s="166"/>
      <c r="AM71" s="166"/>
      <c r="AN71" s="166"/>
      <c r="AO71" s="166"/>
      <c r="AP71" s="166"/>
      <c r="AQ71" s="166"/>
      <c r="AR71" s="166"/>
      <c r="AS71" s="166"/>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166"/>
      <c r="BQ71" s="166"/>
      <c r="BR71" s="166"/>
      <c r="BS71" s="166"/>
      <c r="BT71" s="166"/>
      <c r="BU71" s="166"/>
      <c r="BV71" s="166"/>
      <c r="BW71" s="166"/>
      <c r="BX71" s="166"/>
      <c r="BY71" s="166"/>
      <c r="BZ71" s="166"/>
      <c r="CA71" s="166"/>
    </row>
    <row r="72" spans="1:79" x14ac:dyDescent="0.15">
      <c r="A72" s="166"/>
      <c r="B72" s="166"/>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c r="AA72" s="166"/>
      <c r="AB72" s="166"/>
      <c r="AC72" s="166"/>
      <c r="AD72" s="166"/>
      <c r="AE72" s="166"/>
      <c r="AF72" s="166"/>
      <c r="AG72" s="166"/>
      <c r="AH72" s="166"/>
      <c r="AI72" s="166"/>
      <c r="AJ72" s="166"/>
      <c r="AK72" s="166"/>
      <c r="AL72" s="166"/>
      <c r="AM72" s="166"/>
      <c r="AN72" s="166"/>
      <c r="AO72" s="166"/>
      <c r="AP72" s="166"/>
      <c r="AQ72" s="166"/>
      <c r="AR72" s="166"/>
      <c r="AS72" s="166"/>
      <c r="AT72" s="166"/>
      <c r="AU72" s="166"/>
      <c r="AV72" s="166"/>
      <c r="AW72" s="166"/>
      <c r="AX72" s="166"/>
      <c r="AY72" s="166"/>
      <c r="AZ72" s="166"/>
      <c r="BA72" s="166"/>
      <c r="BB72" s="166"/>
      <c r="BC72" s="166"/>
      <c r="BD72" s="166"/>
      <c r="BE72" s="166"/>
      <c r="BF72" s="166"/>
      <c r="BG72" s="166"/>
      <c r="BH72" s="166"/>
      <c r="BI72" s="166"/>
      <c r="BJ72" s="166"/>
      <c r="BK72" s="166"/>
      <c r="BL72" s="166"/>
      <c r="BM72" s="166"/>
      <c r="BN72" s="166"/>
      <c r="BO72" s="166"/>
      <c r="BP72" s="166"/>
      <c r="BQ72" s="166"/>
      <c r="BR72" s="166"/>
      <c r="BS72" s="166"/>
      <c r="BT72" s="166"/>
      <c r="BU72" s="166"/>
      <c r="BV72" s="166"/>
      <c r="BW72" s="166"/>
      <c r="BX72" s="166"/>
      <c r="BY72" s="166"/>
      <c r="BZ72" s="166"/>
      <c r="CA72" s="166"/>
    </row>
    <row r="73" spans="1:79" x14ac:dyDescent="0.15">
      <c r="A73" s="166"/>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K73" s="166"/>
      <c r="AL73" s="166"/>
      <c r="AM73" s="166"/>
      <c r="AN73" s="166"/>
      <c r="AO73" s="166"/>
      <c r="AP73" s="166"/>
      <c r="AQ73" s="166"/>
      <c r="AR73" s="166"/>
      <c r="AS73" s="166"/>
      <c r="AT73" s="166"/>
      <c r="AU73" s="166"/>
      <c r="AV73" s="166"/>
      <c r="AW73" s="166"/>
      <c r="AX73" s="166"/>
      <c r="AY73" s="166"/>
      <c r="AZ73" s="166"/>
      <c r="BA73" s="166"/>
      <c r="BB73" s="166"/>
      <c r="BC73" s="166"/>
      <c r="BD73" s="166"/>
      <c r="BE73" s="166"/>
      <c r="BF73" s="166"/>
      <c r="BG73" s="166"/>
      <c r="BH73" s="166"/>
      <c r="BI73" s="166"/>
      <c r="BJ73" s="166"/>
      <c r="BK73" s="166"/>
      <c r="BL73" s="166"/>
      <c r="BM73" s="166"/>
      <c r="BN73" s="166"/>
      <c r="BO73" s="166"/>
      <c r="BP73" s="166"/>
      <c r="BQ73" s="166"/>
      <c r="BR73" s="166"/>
      <c r="BS73" s="166"/>
      <c r="BT73" s="166"/>
      <c r="BU73" s="166"/>
      <c r="BV73" s="166"/>
      <c r="BW73" s="166"/>
      <c r="BX73" s="166"/>
      <c r="BY73" s="166"/>
      <c r="BZ73" s="166"/>
      <c r="CA73" s="166"/>
    </row>
    <row r="74" spans="1:79" x14ac:dyDescent="0.15">
      <c r="A74" s="166"/>
      <c r="B74" s="166"/>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c r="AB74" s="166"/>
      <c r="AC74" s="166"/>
      <c r="AD74" s="166"/>
      <c r="AE74" s="166"/>
      <c r="AF74" s="166"/>
      <c r="AG74" s="166"/>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c r="BG74" s="166"/>
      <c r="BH74" s="166"/>
      <c r="BI74" s="166"/>
      <c r="BJ74" s="166"/>
      <c r="BK74" s="166"/>
      <c r="BL74" s="166"/>
      <c r="BM74" s="166"/>
      <c r="BN74" s="166"/>
      <c r="BO74" s="166"/>
      <c r="BP74" s="166"/>
      <c r="BQ74" s="166"/>
      <c r="BR74" s="166"/>
      <c r="BS74" s="166"/>
      <c r="BT74" s="166"/>
      <c r="BU74" s="166"/>
      <c r="BV74" s="166"/>
      <c r="BW74" s="166"/>
      <c r="BX74" s="166"/>
      <c r="BY74" s="166"/>
      <c r="BZ74" s="166"/>
      <c r="CA74" s="166"/>
    </row>
    <row r="75" spans="1:79" x14ac:dyDescent="0.15">
      <c r="A75" s="166"/>
      <c r="B75" s="166"/>
      <c r="C75" s="166"/>
      <c r="D75" s="166"/>
      <c r="E75" s="166"/>
      <c r="F75" s="166"/>
      <c r="G75" s="166"/>
      <c r="H75" s="166"/>
      <c r="I75" s="166"/>
      <c r="J75" s="166"/>
      <c r="K75" s="166"/>
      <c r="L75" s="166"/>
      <c r="M75" s="166"/>
      <c r="N75" s="166"/>
      <c r="O75" s="166"/>
      <c r="P75" s="166"/>
      <c r="Q75" s="166"/>
      <c r="R75" s="166"/>
      <c r="S75" s="166"/>
      <c r="T75" s="166"/>
      <c r="U75" s="166"/>
      <c r="V75" s="166"/>
      <c r="W75" s="166"/>
      <c r="X75" s="166"/>
      <c r="Y75" s="166"/>
      <c r="Z75" s="166"/>
      <c r="AA75" s="166"/>
      <c r="AB75" s="166"/>
      <c r="AC75" s="166"/>
      <c r="AD75" s="166"/>
      <c r="AE75" s="166"/>
      <c r="AF75" s="166"/>
      <c r="AG75" s="166"/>
      <c r="AH75" s="166"/>
      <c r="AI75" s="166"/>
      <c r="AJ75" s="166"/>
      <c r="AK75" s="166"/>
      <c r="AL75" s="166"/>
      <c r="AM75" s="166"/>
      <c r="AN75" s="166"/>
      <c r="AO75" s="166"/>
      <c r="AP75" s="166"/>
      <c r="AQ75" s="166"/>
      <c r="AR75" s="166"/>
      <c r="AS75" s="166"/>
      <c r="AT75" s="166"/>
      <c r="AU75" s="166"/>
      <c r="AV75" s="166"/>
      <c r="AW75" s="166"/>
      <c r="AX75" s="166"/>
      <c r="AY75" s="166"/>
      <c r="AZ75" s="166"/>
      <c r="BA75" s="166"/>
      <c r="BB75" s="166"/>
      <c r="BC75" s="166"/>
      <c r="BD75" s="166"/>
      <c r="BE75" s="166"/>
      <c r="BF75" s="166"/>
      <c r="BG75" s="166"/>
      <c r="BH75" s="166"/>
      <c r="BI75" s="166"/>
      <c r="BJ75" s="166"/>
      <c r="BK75" s="166"/>
      <c r="BL75" s="166"/>
      <c r="BM75" s="166"/>
      <c r="BN75" s="166"/>
      <c r="BO75" s="166"/>
      <c r="BP75" s="166"/>
      <c r="BQ75" s="166"/>
      <c r="BR75" s="166"/>
      <c r="BS75" s="166"/>
      <c r="BT75" s="166"/>
      <c r="BU75" s="166"/>
      <c r="BV75" s="166"/>
      <c r="BW75" s="166"/>
      <c r="BX75" s="166"/>
      <c r="BY75" s="166"/>
      <c r="BZ75" s="166"/>
      <c r="CA75" s="166"/>
    </row>
    <row r="76" spans="1:79" x14ac:dyDescent="0.15">
      <c r="A76" s="166"/>
      <c r="B76" s="166"/>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c r="BG76" s="166"/>
      <c r="BH76" s="166"/>
      <c r="BI76" s="166"/>
      <c r="BJ76" s="166"/>
      <c r="BK76" s="166"/>
      <c r="BL76" s="166"/>
      <c r="BM76" s="166"/>
      <c r="BN76" s="166"/>
      <c r="BO76" s="166"/>
      <c r="BP76" s="166"/>
      <c r="BQ76" s="166"/>
      <c r="BR76" s="166"/>
      <c r="BS76" s="166"/>
      <c r="BT76" s="166"/>
      <c r="BU76" s="166"/>
      <c r="BV76" s="166"/>
      <c r="BW76" s="166"/>
      <c r="BX76" s="166"/>
      <c r="BY76" s="166"/>
      <c r="BZ76" s="166"/>
      <c r="CA76" s="166"/>
    </row>
    <row r="77" spans="1:79" x14ac:dyDescent="0.15">
      <c r="A77" s="166"/>
      <c r="B77" s="166"/>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66"/>
      <c r="BF77" s="166"/>
      <c r="BG77" s="166"/>
      <c r="BH77" s="166"/>
      <c r="BI77" s="166"/>
      <c r="BJ77" s="166"/>
      <c r="BK77" s="166"/>
      <c r="BL77" s="166"/>
      <c r="BM77" s="166"/>
      <c r="BN77" s="166"/>
      <c r="BO77" s="166"/>
      <c r="BP77" s="166"/>
      <c r="BQ77" s="166"/>
      <c r="BR77" s="166"/>
      <c r="BS77" s="166"/>
      <c r="BT77" s="166"/>
      <c r="BU77" s="166"/>
      <c r="BV77" s="166"/>
      <c r="BW77" s="166"/>
      <c r="BX77" s="166"/>
      <c r="BY77" s="166"/>
      <c r="BZ77" s="166"/>
      <c r="CA77" s="166"/>
    </row>
    <row r="78" spans="1:79" x14ac:dyDescent="0.15">
      <c r="A78" s="166"/>
      <c r="B78" s="166"/>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c r="BE78" s="166"/>
      <c r="BF78" s="166"/>
      <c r="BG78" s="166"/>
      <c r="BH78" s="166"/>
      <c r="BI78" s="166"/>
      <c r="BJ78" s="166"/>
      <c r="BK78" s="166"/>
      <c r="BL78" s="166"/>
      <c r="BM78" s="166"/>
      <c r="BN78" s="166"/>
      <c r="BO78" s="166"/>
      <c r="BP78" s="166"/>
      <c r="BQ78" s="166"/>
      <c r="BR78" s="166"/>
      <c r="BS78" s="166"/>
      <c r="BT78" s="166"/>
      <c r="BU78" s="166"/>
      <c r="BV78" s="166"/>
      <c r="BW78" s="166"/>
      <c r="BX78" s="166"/>
      <c r="BY78" s="166"/>
      <c r="BZ78" s="166"/>
      <c r="CA78" s="166"/>
    </row>
    <row r="79" spans="1:79" x14ac:dyDescent="0.15">
      <c r="A79" s="166"/>
      <c r="B79" s="166"/>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c r="AB79" s="166"/>
      <c r="AC79" s="166"/>
      <c r="AD79" s="166"/>
      <c r="AE79" s="166"/>
      <c r="AF79" s="166"/>
      <c r="AG79" s="166"/>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c r="BE79" s="166"/>
      <c r="BF79" s="166"/>
      <c r="BG79" s="166"/>
      <c r="BH79" s="166"/>
      <c r="BI79" s="166"/>
      <c r="BJ79" s="166"/>
      <c r="BK79" s="166"/>
      <c r="BL79" s="166"/>
      <c r="BM79" s="166"/>
      <c r="BN79" s="166"/>
      <c r="BO79" s="166"/>
      <c r="BP79" s="166"/>
      <c r="BQ79" s="166"/>
      <c r="BR79" s="166"/>
      <c r="BS79" s="166"/>
      <c r="BT79" s="166"/>
      <c r="BU79" s="166"/>
      <c r="BV79" s="166"/>
      <c r="BW79" s="166"/>
      <c r="BX79" s="166"/>
      <c r="BY79" s="166"/>
      <c r="BZ79" s="166"/>
      <c r="CA79" s="166"/>
    </row>
    <row r="80" spans="1:79" x14ac:dyDescent="0.15">
      <c r="A80" s="166"/>
      <c r="B80" s="166"/>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c r="BN80" s="166"/>
      <c r="BO80" s="166"/>
      <c r="BP80" s="166"/>
      <c r="BQ80" s="166"/>
      <c r="BR80" s="166"/>
      <c r="BS80" s="166"/>
      <c r="BT80" s="166"/>
      <c r="BU80" s="166"/>
      <c r="BV80" s="166"/>
      <c r="BW80" s="166"/>
      <c r="BX80" s="166"/>
      <c r="BY80" s="166"/>
      <c r="BZ80" s="166"/>
      <c r="CA80" s="166"/>
    </row>
    <row r="81" spans="1:79" x14ac:dyDescent="0.15">
      <c r="A81" s="166"/>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166"/>
      <c r="BQ81" s="166"/>
      <c r="BR81" s="166"/>
      <c r="BS81" s="166"/>
      <c r="BT81" s="166"/>
      <c r="BU81" s="166"/>
      <c r="BV81" s="166"/>
      <c r="BW81" s="166"/>
      <c r="BX81" s="166"/>
      <c r="BY81" s="166"/>
      <c r="BZ81" s="166"/>
      <c r="CA81" s="166"/>
    </row>
    <row r="82" spans="1:79" x14ac:dyDescent="0.15">
      <c r="A82" s="166"/>
      <c r="B82" s="166"/>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6"/>
      <c r="AB82" s="166"/>
      <c r="AC82" s="166"/>
      <c r="AD82" s="166"/>
      <c r="AE82" s="166"/>
      <c r="AF82" s="166"/>
      <c r="AG82" s="166"/>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6"/>
      <c r="BS82" s="166"/>
      <c r="BT82" s="166"/>
      <c r="BU82" s="166"/>
      <c r="BV82" s="166"/>
      <c r="BW82" s="166"/>
      <c r="BX82" s="166"/>
      <c r="BY82" s="166"/>
      <c r="BZ82" s="166"/>
      <c r="CA82" s="166"/>
    </row>
    <row r="83" spans="1:79" x14ac:dyDescent="0.15">
      <c r="A83" s="166"/>
      <c r="B83" s="166"/>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6"/>
      <c r="AB83" s="166"/>
      <c r="AC83" s="166"/>
      <c r="AD83" s="166"/>
      <c r="AE83" s="166"/>
      <c r="AF83" s="166"/>
      <c r="AG83" s="166"/>
      <c r="AH83" s="166"/>
      <c r="AI83" s="166"/>
      <c r="AJ83" s="166"/>
      <c r="AK83" s="166"/>
      <c r="AL83" s="166"/>
      <c r="AM83" s="166"/>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c r="BK83" s="166"/>
      <c r="BL83" s="166"/>
      <c r="BM83" s="166"/>
      <c r="BN83" s="166"/>
      <c r="BO83" s="166"/>
      <c r="BP83" s="166"/>
      <c r="BQ83" s="166"/>
      <c r="BR83" s="166"/>
      <c r="BS83" s="166"/>
      <c r="BT83" s="166"/>
      <c r="BU83" s="166"/>
      <c r="BV83" s="166"/>
      <c r="BW83" s="166"/>
      <c r="BX83" s="166"/>
      <c r="BY83" s="166"/>
      <c r="BZ83" s="166"/>
      <c r="CA83" s="166"/>
    </row>
    <row r="84" spans="1:79" x14ac:dyDescent="0.15">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c r="AB84" s="166"/>
      <c r="AC84" s="166"/>
      <c r="AD84" s="166"/>
      <c r="AE84" s="166"/>
      <c r="AF84" s="166"/>
      <c r="AG84" s="166"/>
      <c r="AH84" s="166"/>
      <c r="AI84" s="166"/>
      <c r="AJ84" s="166"/>
      <c r="AK84" s="166"/>
      <c r="AL84" s="166"/>
      <c r="AM84" s="166"/>
      <c r="AN84" s="166"/>
      <c r="AO84" s="166"/>
      <c r="AP84" s="166"/>
      <c r="AQ84" s="166"/>
      <c r="AR84" s="166"/>
      <c r="AS84" s="166"/>
      <c r="AT84" s="166"/>
      <c r="AU84" s="166"/>
      <c r="AV84" s="166"/>
      <c r="AW84" s="166"/>
      <c r="AX84" s="166"/>
      <c r="AY84" s="166"/>
      <c r="AZ84" s="166"/>
      <c r="BA84" s="166"/>
      <c r="BB84" s="166"/>
      <c r="BC84" s="166"/>
      <c r="BD84" s="166"/>
      <c r="BE84" s="166"/>
      <c r="BF84" s="166"/>
      <c r="BG84" s="166"/>
      <c r="BH84" s="166"/>
      <c r="BI84" s="166"/>
      <c r="BJ84" s="166"/>
      <c r="BK84" s="166"/>
      <c r="BL84" s="166"/>
      <c r="BM84" s="166"/>
      <c r="BN84" s="166"/>
      <c r="BO84" s="166"/>
      <c r="BP84" s="166"/>
      <c r="BQ84" s="166"/>
      <c r="BR84" s="166"/>
      <c r="BS84" s="166"/>
      <c r="BT84" s="166"/>
      <c r="BU84" s="166"/>
      <c r="BV84" s="166"/>
      <c r="BW84" s="166"/>
      <c r="BX84" s="166"/>
      <c r="BY84" s="166"/>
      <c r="BZ84" s="166"/>
      <c r="CA84" s="166"/>
    </row>
    <row r="85" spans="1:79" x14ac:dyDescent="0.15">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c r="AA85" s="166"/>
      <c r="AB85" s="166"/>
      <c r="AC85" s="166"/>
      <c r="AD85" s="166"/>
      <c r="AE85" s="166"/>
      <c r="AF85" s="166"/>
      <c r="AG85" s="166"/>
      <c r="AH85" s="166"/>
      <c r="AI85" s="166"/>
      <c r="AJ85" s="166"/>
      <c r="AK85" s="166"/>
      <c r="AL85" s="166"/>
      <c r="AM85" s="166"/>
      <c r="AN85" s="166"/>
      <c r="AO85" s="166"/>
      <c r="AP85" s="166"/>
      <c r="AQ85" s="166"/>
      <c r="AR85" s="166"/>
      <c r="AS85" s="166"/>
      <c r="AT85" s="166"/>
      <c r="AU85" s="166"/>
      <c r="AV85" s="166"/>
      <c r="AW85" s="166"/>
      <c r="AX85" s="166"/>
      <c r="AY85" s="166"/>
      <c r="AZ85" s="166"/>
      <c r="BA85" s="166"/>
      <c r="BB85" s="166"/>
      <c r="BC85" s="166"/>
      <c r="BD85" s="166"/>
      <c r="BE85" s="166"/>
      <c r="BF85" s="166"/>
      <c r="BG85" s="166"/>
      <c r="BH85" s="166"/>
      <c r="BI85" s="166"/>
      <c r="BJ85" s="166"/>
      <c r="BK85" s="166"/>
      <c r="BL85" s="166"/>
      <c r="BM85" s="166"/>
      <c r="BN85" s="166"/>
      <c r="BO85" s="166"/>
      <c r="BP85" s="166"/>
      <c r="BQ85" s="166"/>
      <c r="BR85" s="166"/>
      <c r="BS85" s="166"/>
      <c r="BT85" s="166"/>
      <c r="BU85" s="166"/>
      <c r="BV85" s="166"/>
      <c r="BW85" s="166"/>
      <c r="BX85" s="166"/>
      <c r="BY85" s="166"/>
      <c r="BZ85" s="166"/>
      <c r="CA85" s="166"/>
    </row>
    <row r="86" spans="1:79" x14ac:dyDescent="0.15">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c r="AB86" s="166"/>
      <c r="AC86" s="166"/>
      <c r="AD86" s="166"/>
      <c r="AE86" s="166"/>
      <c r="AF86" s="166"/>
      <c r="AG86" s="166"/>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c r="BD86" s="166"/>
      <c r="BE86" s="166"/>
      <c r="BF86" s="166"/>
      <c r="BG86" s="166"/>
      <c r="BH86" s="166"/>
      <c r="BI86" s="166"/>
      <c r="BJ86" s="166"/>
      <c r="BK86" s="166"/>
      <c r="BL86" s="166"/>
      <c r="BM86" s="166"/>
      <c r="BN86" s="166"/>
      <c r="BO86" s="166"/>
      <c r="BP86" s="166"/>
      <c r="BQ86" s="166"/>
      <c r="BR86" s="166"/>
      <c r="BS86" s="166"/>
      <c r="BT86" s="166"/>
      <c r="BU86" s="166"/>
      <c r="BV86" s="166"/>
      <c r="BW86" s="166"/>
      <c r="BX86" s="166"/>
      <c r="BY86" s="166"/>
      <c r="BZ86" s="166"/>
      <c r="CA86" s="166"/>
    </row>
    <row r="87" spans="1:79" x14ac:dyDescent="0.15">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c r="AB87" s="166"/>
      <c r="AC87" s="166"/>
      <c r="AD87" s="166"/>
      <c r="AE87" s="166"/>
      <c r="AF87" s="166"/>
      <c r="AG87" s="166"/>
      <c r="AH87" s="166"/>
      <c r="AI87" s="166"/>
      <c r="AJ87" s="166"/>
      <c r="AK87" s="166"/>
      <c r="AL87" s="166"/>
      <c r="AM87" s="166"/>
      <c r="AN87" s="166"/>
      <c r="AO87" s="166"/>
      <c r="AP87" s="166"/>
      <c r="AQ87" s="166"/>
      <c r="AR87" s="166"/>
      <c r="AS87" s="166"/>
      <c r="AT87" s="166"/>
      <c r="AU87" s="166"/>
      <c r="AV87" s="166"/>
      <c r="AW87" s="166"/>
      <c r="AX87" s="166"/>
      <c r="AY87" s="166"/>
      <c r="AZ87" s="166"/>
      <c r="BA87" s="166"/>
      <c r="BB87" s="166"/>
      <c r="BC87" s="166"/>
      <c r="BD87" s="166"/>
      <c r="BE87" s="166"/>
      <c r="BF87" s="166"/>
      <c r="BG87" s="166"/>
      <c r="BH87" s="166"/>
      <c r="BI87" s="166"/>
      <c r="BJ87" s="166"/>
      <c r="BK87" s="166"/>
      <c r="BL87" s="166"/>
      <c r="BM87" s="166"/>
      <c r="BN87" s="166"/>
      <c r="BO87" s="166"/>
      <c r="BP87" s="166"/>
      <c r="BQ87" s="166"/>
      <c r="BR87" s="166"/>
      <c r="BS87" s="166"/>
      <c r="BT87" s="166"/>
      <c r="BU87" s="166"/>
      <c r="BV87" s="166"/>
      <c r="BW87" s="166"/>
      <c r="BX87" s="166"/>
      <c r="BY87" s="166"/>
      <c r="BZ87" s="166"/>
      <c r="CA87" s="166"/>
    </row>
    <row r="88" spans="1:79" x14ac:dyDescent="0.15">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c r="AB88" s="166"/>
      <c r="AC88" s="166"/>
      <c r="AD88" s="166"/>
      <c r="AE88" s="166"/>
      <c r="AF88" s="166"/>
      <c r="AG88" s="166"/>
      <c r="AH88" s="166"/>
      <c r="AI88" s="166"/>
      <c r="AJ88" s="166"/>
      <c r="AK88" s="166"/>
      <c r="AL88" s="166"/>
      <c r="AM88" s="166"/>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6"/>
      <c r="BR88" s="166"/>
      <c r="BS88" s="166"/>
      <c r="BT88" s="166"/>
      <c r="BU88" s="166"/>
      <c r="BV88" s="166"/>
      <c r="BW88" s="166"/>
      <c r="BX88" s="166"/>
      <c r="BY88" s="166"/>
      <c r="BZ88" s="166"/>
      <c r="CA88" s="166"/>
    </row>
    <row r="89" spans="1:79" x14ac:dyDescent="0.15">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c r="AG89" s="166"/>
      <c r="AH89" s="166"/>
      <c r="AI89" s="166"/>
      <c r="AJ89" s="166"/>
      <c r="AK89" s="166"/>
      <c r="AL89" s="166"/>
      <c r="AM89" s="166"/>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166"/>
      <c r="BQ89" s="166"/>
      <c r="BR89" s="166"/>
      <c r="BS89" s="166"/>
      <c r="BT89" s="166"/>
      <c r="BU89" s="166"/>
      <c r="BV89" s="166"/>
      <c r="BW89" s="166"/>
      <c r="BX89" s="166"/>
      <c r="BY89" s="166"/>
      <c r="BZ89" s="166"/>
      <c r="CA89" s="166"/>
    </row>
    <row r="90" spans="1:79" x14ac:dyDescent="0.15">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6"/>
      <c r="AJ90" s="166"/>
      <c r="AK90" s="166"/>
      <c r="AL90" s="166"/>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c r="BR90" s="166"/>
      <c r="BS90" s="166"/>
      <c r="BT90" s="166"/>
      <c r="BU90" s="166"/>
      <c r="BV90" s="166"/>
      <c r="BW90" s="166"/>
      <c r="BX90" s="166"/>
      <c r="BY90" s="166"/>
      <c r="BZ90" s="166"/>
      <c r="CA90" s="166"/>
    </row>
    <row r="91" spans="1:79" x14ac:dyDescent="0.15">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c r="Y91" s="166"/>
      <c r="Z91" s="166"/>
      <c r="AA91" s="166"/>
      <c r="AB91" s="166"/>
      <c r="AC91" s="166"/>
      <c r="AD91" s="166"/>
      <c r="AE91" s="166"/>
      <c r="AF91" s="166"/>
      <c r="AG91" s="166"/>
      <c r="AH91" s="166"/>
      <c r="AI91" s="166"/>
      <c r="AJ91" s="166"/>
      <c r="AK91" s="166"/>
      <c r="AL91" s="166"/>
      <c r="AM91" s="166"/>
      <c r="AN91" s="166"/>
      <c r="AO91" s="166"/>
      <c r="AP91" s="166"/>
      <c r="AQ91" s="166"/>
      <c r="AR91" s="166"/>
      <c r="AS91" s="166"/>
      <c r="AT91" s="166"/>
      <c r="AU91" s="166"/>
      <c r="AV91" s="166"/>
      <c r="AW91" s="166"/>
      <c r="AX91" s="166"/>
      <c r="AY91" s="166"/>
      <c r="AZ91" s="166"/>
      <c r="BA91" s="166"/>
      <c r="BB91" s="166"/>
      <c r="BC91" s="166"/>
      <c r="BD91" s="166"/>
      <c r="BE91" s="166"/>
      <c r="BF91" s="166"/>
      <c r="BG91" s="166"/>
      <c r="BH91" s="166"/>
      <c r="BI91" s="166"/>
      <c r="BJ91" s="166"/>
      <c r="BK91" s="166"/>
      <c r="BL91" s="166"/>
      <c r="BM91" s="166"/>
      <c r="BN91" s="166"/>
      <c r="BO91" s="166"/>
      <c r="BP91" s="166"/>
      <c r="BQ91" s="166"/>
      <c r="BR91" s="166"/>
      <c r="BS91" s="166"/>
      <c r="BT91" s="166"/>
      <c r="BU91" s="166"/>
      <c r="BV91" s="166"/>
      <c r="BW91" s="166"/>
      <c r="BX91" s="166"/>
      <c r="BY91" s="166"/>
      <c r="BZ91" s="166"/>
      <c r="CA91" s="166"/>
    </row>
    <row r="92" spans="1:79" x14ac:dyDescent="0.15">
      <c r="A92" s="166"/>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166"/>
      <c r="AL92" s="166"/>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6"/>
      <c r="BI92" s="166"/>
      <c r="BJ92" s="166"/>
      <c r="BK92" s="166"/>
      <c r="BL92" s="166"/>
      <c r="BM92" s="166"/>
      <c r="BN92" s="166"/>
      <c r="BO92" s="166"/>
      <c r="BP92" s="166"/>
      <c r="BQ92" s="166"/>
      <c r="BR92" s="166"/>
      <c r="BS92" s="166"/>
      <c r="BT92" s="166"/>
      <c r="BU92" s="166"/>
      <c r="BV92" s="166"/>
      <c r="BW92" s="166"/>
      <c r="BX92" s="166"/>
      <c r="BY92" s="166"/>
      <c r="BZ92" s="166"/>
      <c r="CA92" s="166"/>
    </row>
    <row r="93" spans="1:79" x14ac:dyDescent="0.15">
      <c r="A93" s="166"/>
      <c r="B93" s="166"/>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c r="AC93" s="166"/>
      <c r="AD93" s="166"/>
      <c r="AE93" s="166"/>
      <c r="AF93" s="166"/>
      <c r="AG93" s="166"/>
      <c r="AH93" s="166"/>
      <c r="AI93" s="166"/>
      <c r="AJ93" s="166"/>
      <c r="AK93" s="166"/>
      <c r="AL93" s="166"/>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166"/>
      <c r="BQ93" s="166"/>
      <c r="BR93" s="166"/>
      <c r="BS93" s="166"/>
      <c r="BT93" s="166"/>
      <c r="BU93" s="166"/>
      <c r="BV93" s="166"/>
      <c r="BW93" s="166"/>
      <c r="BX93" s="166"/>
      <c r="BY93" s="166"/>
      <c r="BZ93" s="166"/>
      <c r="CA93" s="166"/>
    </row>
    <row r="94" spans="1:79" x14ac:dyDescent="0.15">
      <c r="A94" s="166"/>
      <c r="B94" s="166"/>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c r="AB94" s="166"/>
      <c r="AC94" s="166"/>
      <c r="AD94" s="166"/>
      <c r="AE94" s="166"/>
      <c r="AF94" s="166"/>
      <c r="AG94" s="166"/>
      <c r="AH94" s="166"/>
      <c r="AI94" s="166"/>
      <c r="AJ94" s="166"/>
      <c r="AK94" s="166"/>
      <c r="AL94" s="166"/>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166"/>
      <c r="BQ94" s="166"/>
      <c r="BR94" s="166"/>
      <c r="BS94" s="166"/>
      <c r="BT94" s="166"/>
      <c r="BU94" s="166"/>
      <c r="BV94" s="166"/>
      <c r="BW94" s="166"/>
      <c r="BX94" s="166"/>
      <c r="BY94" s="166"/>
      <c r="BZ94" s="166"/>
      <c r="CA94" s="166"/>
    </row>
    <row r="95" spans="1:79" x14ac:dyDescent="0.15">
      <c r="A95" s="166"/>
      <c r="B95" s="166"/>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c r="AB95" s="166"/>
      <c r="AC95" s="166"/>
      <c r="AD95" s="166"/>
      <c r="AE95" s="166"/>
      <c r="AF95" s="166"/>
      <c r="AG95" s="166"/>
      <c r="AH95" s="166"/>
      <c r="AI95" s="166"/>
      <c r="AJ95" s="166"/>
      <c r="AK95" s="166"/>
      <c r="AL95" s="166"/>
      <c r="AM95" s="166"/>
      <c r="AN95" s="166"/>
      <c r="AO95" s="166"/>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166"/>
      <c r="BL95" s="166"/>
      <c r="BM95" s="166"/>
      <c r="BN95" s="166"/>
      <c r="BO95" s="166"/>
      <c r="BP95" s="166"/>
      <c r="BQ95" s="166"/>
      <c r="BR95" s="166"/>
      <c r="BS95" s="166"/>
      <c r="BT95" s="166"/>
      <c r="BU95" s="166"/>
      <c r="BV95" s="166"/>
      <c r="BW95" s="166"/>
      <c r="BX95" s="166"/>
      <c r="BY95" s="166"/>
      <c r="BZ95" s="166"/>
      <c r="CA95" s="166"/>
    </row>
    <row r="96" spans="1:79" x14ac:dyDescent="0.15">
      <c r="A96" s="166"/>
      <c r="B96" s="166"/>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6"/>
      <c r="AD96" s="166"/>
      <c r="AE96" s="166"/>
      <c r="AF96" s="166"/>
      <c r="AG96" s="166"/>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166"/>
      <c r="BQ96" s="166"/>
      <c r="BR96" s="166"/>
      <c r="BS96" s="166"/>
      <c r="BT96" s="166"/>
      <c r="BU96" s="166"/>
      <c r="BV96" s="166"/>
      <c r="BW96" s="166"/>
      <c r="BX96" s="166"/>
      <c r="BY96" s="166"/>
      <c r="BZ96" s="166"/>
      <c r="CA96" s="166"/>
    </row>
    <row r="97" spans="1:79" x14ac:dyDescent="0.15">
      <c r="A97" s="166"/>
      <c r="B97" s="166"/>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c r="AB97" s="166"/>
      <c r="AC97" s="166"/>
      <c r="AD97" s="166"/>
      <c r="AE97" s="166"/>
      <c r="AF97" s="166"/>
      <c r="AG97" s="166"/>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6"/>
      <c r="BQ97" s="166"/>
      <c r="BR97" s="166"/>
      <c r="BS97" s="166"/>
      <c r="BT97" s="166"/>
      <c r="BU97" s="166"/>
      <c r="BV97" s="166"/>
      <c r="BW97" s="166"/>
      <c r="BX97" s="166"/>
      <c r="BY97" s="166"/>
      <c r="BZ97" s="166"/>
      <c r="CA97" s="166"/>
    </row>
    <row r="98" spans="1:79" x14ac:dyDescent="0.15">
      <c r="A98" s="166"/>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c r="BR98" s="166"/>
      <c r="BS98" s="166"/>
      <c r="BT98" s="166"/>
      <c r="BU98" s="166"/>
      <c r="BV98" s="166"/>
      <c r="BW98" s="166"/>
      <c r="BX98" s="166"/>
      <c r="BY98" s="166"/>
      <c r="BZ98" s="166"/>
      <c r="CA98" s="166"/>
    </row>
    <row r="99" spans="1:79" x14ac:dyDescent="0.15">
      <c r="A99" s="166"/>
      <c r="B99" s="166"/>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66"/>
      <c r="BH99" s="166"/>
      <c r="BI99" s="166"/>
      <c r="BJ99" s="166"/>
      <c r="BK99" s="166"/>
      <c r="BL99" s="166"/>
      <c r="BM99" s="166"/>
      <c r="BN99" s="166"/>
      <c r="BO99" s="166"/>
      <c r="BP99" s="166"/>
      <c r="BQ99" s="166"/>
      <c r="BR99" s="166"/>
      <c r="BS99" s="166"/>
      <c r="BT99" s="166"/>
      <c r="BU99" s="166"/>
      <c r="BV99" s="166"/>
      <c r="BW99" s="166"/>
      <c r="BX99" s="166"/>
      <c r="BY99" s="166"/>
      <c r="BZ99" s="166"/>
      <c r="CA99" s="166"/>
    </row>
    <row r="100" spans="1:79" x14ac:dyDescent="0.15">
      <c r="A100" s="166"/>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c r="AB100" s="166"/>
      <c r="AC100" s="166"/>
      <c r="AD100" s="166"/>
      <c r="AE100" s="166"/>
      <c r="AF100" s="166"/>
      <c r="AG100" s="166"/>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c r="BC100" s="166"/>
      <c r="BD100" s="166"/>
      <c r="BE100" s="166"/>
      <c r="BF100" s="166"/>
      <c r="BG100" s="166"/>
      <c r="BH100" s="166"/>
      <c r="BI100" s="166"/>
      <c r="BJ100" s="166"/>
      <c r="BK100" s="166"/>
      <c r="BL100" s="166"/>
      <c r="BM100" s="166"/>
      <c r="BN100" s="166"/>
      <c r="BO100" s="166"/>
      <c r="BP100" s="166"/>
      <c r="BQ100" s="166"/>
      <c r="BR100" s="166"/>
      <c r="BS100" s="166"/>
      <c r="BT100" s="166"/>
      <c r="BU100" s="166"/>
      <c r="BV100" s="166"/>
      <c r="BW100" s="166"/>
      <c r="BX100" s="166"/>
      <c r="BY100" s="166"/>
      <c r="BZ100" s="166"/>
      <c r="CA100" s="166"/>
    </row>
    <row r="101" spans="1:79" x14ac:dyDescent="0.15">
      <c r="A101" s="166"/>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c r="BC101" s="166"/>
      <c r="BD101" s="166"/>
      <c r="BE101" s="166"/>
      <c r="BF101" s="166"/>
      <c r="BG101" s="166"/>
      <c r="BH101" s="166"/>
      <c r="BI101" s="166"/>
      <c r="BJ101" s="166"/>
      <c r="BK101" s="166"/>
      <c r="BL101" s="166"/>
      <c r="BM101" s="166"/>
      <c r="BN101" s="166"/>
      <c r="BO101" s="166"/>
      <c r="BP101" s="166"/>
      <c r="BQ101" s="166"/>
      <c r="BR101" s="166"/>
      <c r="BS101" s="166"/>
      <c r="BT101" s="166"/>
      <c r="BU101" s="166"/>
      <c r="BV101" s="166"/>
      <c r="BW101" s="166"/>
      <c r="BX101" s="166"/>
      <c r="BY101" s="166"/>
      <c r="BZ101" s="166"/>
      <c r="CA101" s="166"/>
    </row>
    <row r="102" spans="1:79" x14ac:dyDescent="0.15">
      <c r="A102" s="166"/>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E102" s="166"/>
      <c r="AF102" s="166"/>
      <c r="AG102" s="166"/>
      <c r="AH102" s="166"/>
      <c r="AI102" s="166"/>
      <c r="AJ102" s="166"/>
      <c r="AK102" s="166"/>
      <c r="AL102" s="166"/>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c r="BI102" s="166"/>
      <c r="BJ102" s="166"/>
      <c r="BK102" s="166"/>
      <c r="BL102" s="166"/>
      <c r="BM102" s="166"/>
      <c r="BN102" s="166"/>
      <c r="BO102" s="166"/>
      <c r="BP102" s="166"/>
      <c r="BQ102" s="166"/>
      <c r="BR102" s="166"/>
      <c r="BS102" s="166"/>
      <c r="BT102" s="166"/>
      <c r="BU102" s="166"/>
      <c r="BV102" s="166"/>
      <c r="BW102" s="166"/>
      <c r="BX102" s="166"/>
      <c r="BY102" s="166"/>
      <c r="BZ102" s="166"/>
      <c r="CA102" s="166"/>
    </row>
    <row r="103" spans="1:79" x14ac:dyDescent="0.15">
      <c r="A103" s="166"/>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c r="BJ103" s="166"/>
      <c r="BK103" s="166"/>
      <c r="BL103" s="166"/>
      <c r="BM103" s="166"/>
      <c r="BN103" s="166"/>
      <c r="BO103" s="166"/>
      <c r="BP103" s="166"/>
      <c r="BQ103" s="166"/>
      <c r="BR103" s="166"/>
      <c r="BS103" s="166"/>
      <c r="BT103" s="166"/>
      <c r="BU103" s="166"/>
      <c r="BV103" s="166"/>
      <c r="BW103" s="166"/>
      <c r="BX103" s="166"/>
      <c r="BY103" s="166"/>
      <c r="BZ103" s="166"/>
      <c r="CA103" s="166"/>
    </row>
    <row r="104" spans="1:79" x14ac:dyDescent="0.15">
      <c r="A104" s="166"/>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c r="BT104" s="166"/>
      <c r="BU104" s="166"/>
      <c r="BV104" s="166"/>
      <c r="BW104" s="166"/>
      <c r="BX104" s="166"/>
      <c r="BY104" s="166"/>
      <c r="BZ104" s="166"/>
      <c r="CA104" s="166"/>
    </row>
    <row r="105" spans="1:79" x14ac:dyDescent="0.15">
      <c r="A105" s="166"/>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c r="BT105" s="166"/>
      <c r="BU105" s="166"/>
      <c r="BV105" s="166"/>
      <c r="BW105" s="166"/>
      <c r="BX105" s="166"/>
      <c r="BY105" s="166"/>
      <c r="BZ105" s="166"/>
      <c r="CA105" s="166"/>
    </row>
    <row r="106" spans="1:79" x14ac:dyDescent="0.15">
      <c r="A106" s="166"/>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c r="BT106" s="166"/>
      <c r="BU106" s="166"/>
      <c r="BV106" s="166"/>
      <c r="BW106" s="166"/>
      <c r="BX106" s="166"/>
      <c r="BY106" s="166"/>
      <c r="BZ106" s="166"/>
      <c r="CA106" s="166"/>
    </row>
    <row r="107" spans="1:79" x14ac:dyDescent="0.15">
      <c r="A107" s="166"/>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c r="BT107" s="166"/>
      <c r="BU107" s="166"/>
      <c r="BV107" s="166"/>
      <c r="BW107" s="166"/>
      <c r="BX107" s="166"/>
      <c r="BY107" s="166"/>
      <c r="BZ107" s="166"/>
      <c r="CA107" s="166"/>
    </row>
    <row r="108" spans="1:79" x14ac:dyDescent="0.15">
      <c r="A108" s="166"/>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c r="BT108" s="166"/>
      <c r="BU108" s="166"/>
      <c r="BV108" s="166"/>
      <c r="BW108" s="166"/>
      <c r="BX108" s="166"/>
      <c r="BY108" s="166"/>
      <c r="BZ108" s="166"/>
      <c r="CA108" s="166"/>
    </row>
    <row r="109" spans="1:79" x14ac:dyDescent="0.15">
      <c r="A109" s="166"/>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c r="BT109" s="166"/>
      <c r="BU109" s="166"/>
      <c r="BV109" s="166"/>
      <c r="BW109" s="166"/>
      <c r="BX109" s="166"/>
      <c r="BY109" s="166"/>
      <c r="BZ109" s="166"/>
      <c r="CA109" s="166"/>
    </row>
    <row r="110" spans="1:79" x14ac:dyDescent="0.15">
      <c r="A110" s="166"/>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c r="BT110" s="166"/>
      <c r="BU110" s="166"/>
      <c r="BV110" s="166"/>
      <c r="BW110" s="166"/>
      <c r="BX110" s="166"/>
      <c r="BY110" s="166"/>
      <c r="BZ110" s="166"/>
      <c r="CA110" s="166"/>
    </row>
    <row r="111" spans="1:79" x14ac:dyDescent="0.15">
      <c r="A111" s="166"/>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c r="BT111" s="166"/>
      <c r="BU111" s="166"/>
      <c r="BV111" s="166"/>
      <c r="BW111" s="166"/>
      <c r="BX111" s="166"/>
      <c r="BY111" s="166"/>
      <c r="BZ111" s="166"/>
      <c r="CA111" s="166"/>
    </row>
    <row r="112" spans="1:79" x14ac:dyDescent="0.15">
      <c r="A112" s="166"/>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c r="BT112" s="166"/>
      <c r="BU112" s="166"/>
      <c r="BV112" s="166"/>
      <c r="BW112" s="166"/>
      <c r="BX112" s="166"/>
      <c r="BY112" s="166"/>
      <c r="BZ112" s="166"/>
      <c r="CA112" s="166"/>
    </row>
    <row r="113" spans="1:79" x14ac:dyDescent="0.15">
      <c r="A113" s="166"/>
      <c r="B113" s="166"/>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c r="BT113" s="166"/>
      <c r="BU113" s="166"/>
      <c r="BV113" s="166"/>
      <c r="BW113" s="166"/>
      <c r="BX113" s="166"/>
      <c r="BY113" s="166"/>
      <c r="BZ113" s="166"/>
      <c r="CA113" s="166"/>
    </row>
    <row r="114" spans="1:79" x14ac:dyDescent="0.15">
      <c r="A114" s="166"/>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c r="BT114" s="166"/>
      <c r="BU114" s="166"/>
      <c r="BV114" s="166"/>
      <c r="BW114" s="166"/>
      <c r="BX114" s="166"/>
      <c r="BY114" s="166"/>
      <c r="BZ114" s="166"/>
      <c r="CA114" s="166"/>
    </row>
    <row r="115" spans="1:79" x14ac:dyDescent="0.15">
      <c r="A115" s="166"/>
      <c r="B115" s="166"/>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c r="BT115" s="166"/>
      <c r="BU115" s="166"/>
      <c r="BV115" s="166"/>
      <c r="BW115" s="166"/>
      <c r="BX115" s="166"/>
      <c r="BY115" s="166"/>
      <c r="BZ115" s="166"/>
      <c r="CA115" s="166"/>
    </row>
    <row r="116" spans="1:79" x14ac:dyDescent="0.15">
      <c r="A116" s="166"/>
      <c r="B116" s="166"/>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c r="BT116" s="166"/>
      <c r="BU116" s="166"/>
      <c r="BV116" s="166"/>
      <c r="BW116" s="166"/>
      <c r="BX116" s="166"/>
      <c r="BY116" s="166"/>
      <c r="BZ116" s="166"/>
      <c r="CA116" s="166"/>
    </row>
    <row r="117" spans="1:79" x14ac:dyDescent="0.15">
      <c r="A117" s="166"/>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6"/>
      <c r="AE117" s="166"/>
      <c r="AF117" s="166"/>
      <c r="AG117" s="166"/>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c r="BD117" s="166"/>
      <c r="BE117" s="166"/>
      <c r="BF117" s="166"/>
      <c r="BG117" s="166"/>
      <c r="BH117" s="166"/>
      <c r="BI117" s="166"/>
      <c r="BJ117" s="166"/>
      <c r="BK117" s="166"/>
      <c r="BL117" s="166"/>
      <c r="BM117" s="166"/>
      <c r="BN117" s="166"/>
      <c r="BO117" s="166"/>
      <c r="BP117" s="166"/>
      <c r="BQ117" s="166"/>
      <c r="BR117" s="166"/>
      <c r="BS117" s="166"/>
      <c r="BT117" s="166"/>
      <c r="BU117" s="166"/>
      <c r="BV117" s="166"/>
      <c r="BW117" s="166"/>
      <c r="BX117" s="166"/>
      <c r="BY117" s="166"/>
      <c r="BZ117" s="166"/>
      <c r="CA117" s="166"/>
    </row>
    <row r="118" spans="1:79" x14ac:dyDescent="0.15">
      <c r="A118" s="166"/>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c r="AB118" s="166"/>
      <c r="AC118" s="166"/>
      <c r="AD118" s="166"/>
      <c r="AE118" s="166"/>
      <c r="AF118" s="166"/>
      <c r="AG118" s="166"/>
      <c r="AH118" s="166"/>
      <c r="AI118" s="166"/>
      <c r="AJ118" s="166"/>
      <c r="AK118" s="166"/>
      <c r="AL118" s="166"/>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c r="BJ118" s="166"/>
      <c r="BK118" s="166"/>
      <c r="BL118" s="166"/>
      <c r="BM118" s="166"/>
      <c r="BN118" s="166"/>
      <c r="BO118" s="166"/>
      <c r="BP118" s="166"/>
      <c r="BQ118" s="166"/>
      <c r="BR118" s="166"/>
      <c r="BS118" s="166"/>
      <c r="BT118" s="166"/>
      <c r="BU118" s="166"/>
      <c r="BV118" s="166"/>
      <c r="BW118" s="166"/>
      <c r="BX118" s="166"/>
      <c r="BY118" s="166"/>
      <c r="BZ118" s="166"/>
      <c r="CA118" s="166"/>
    </row>
    <row r="119" spans="1:79" x14ac:dyDescent="0.15">
      <c r="A119" s="166"/>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6"/>
      <c r="AL119" s="166"/>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c r="BJ119" s="166"/>
      <c r="BK119" s="166"/>
      <c r="BL119" s="166"/>
      <c r="BM119" s="166"/>
      <c r="BN119" s="166"/>
      <c r="BO119" s="166"/>
      <c r="BP119" s="166"/>
      <c r="BQ119" s="166"/>
      <c r="BR119" s="166"/>
      <c r="BS119" s="166"/>
      <c r="BT119" s="166"/>
      <c r="BU119" s="166"/>
      <c r="BV119" s="166"/>
      <c r="BW119" s="166"/>
      <c r="BX119" s="166"/>
      <c r="BY119" s="166"/>
      <c r="BZ119" s="166"/>
      <c r="CA119" s="166"/>
    </row>
    <row r="120" spans="1:79" x14ac:dyDescent="0.15">
      <c r="A120" s="166"/>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c r="AB120" s="166"/>
      <c r="AC120" s="166"/>
      <c r="AD120" s="166"/>
      <c r="AE120" s="166"/>
      <c r="AF120" s="166"/>
      <c r="AG120" s="166"/>
      <c r="AH120" s="166"/>
      <c r="AI120" s="166"/>
      <c r="AJ120" s="166"/>
      <c r="AK120" s="166"/>
      <c r="AL120" s="166"/>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c r="BJ120" s="166"/>
      <c r="BK120" s="166"/>
      <c r="BL120" s="166"/>
      <c r="BM120" s="166"/>
      <c r="BN120" s="166"/>
      <c r="BO120" s="166"/>
      <c r="BP120" s="166"/>
      <c r="BQ120" s="166"/>
      <c r="BR120" s="166"/>
      <c r="BS120" s="166"/>
      <c r="BT120" s="166"/>
      <c r="BU120" s="166"/>
      <c r="BV120" s="166"/>
      <c r="BW120" s="166"/>
      <c r="BX120" s="166"/>
      <c r="BY120" s="166"/>
      <c r="BZ120" s="166"/>
      <c r="CA120" s="166"/>
    </row>
    <row r="121" spans="1:79" x14ac:dyDescent="0.15">
      <c r="A121" s="166"/>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c r="BJ121" s="166"/>
      <c r="BK121" s="166"/>
      <c r="BL121" s="166"/>
      <c r="BM121" s="166"/>
      <c r="BN121" s="166"/>
      <c r="BO121" s="166"/>
      <c r="BP121" s="166"/>
      <c r="BQ121" s="166"/>
      <c r="BR121" s="166"/>
      <c r="BS121" s="166"/>
      <c r="BT121" s="166"/>
      <c r="BU121" s="166"/>
      <c r="BV121" s="166"/>
      <c r="BW121" s="166"/>
      <c r="BX121" s="166"/>
      <c r="BY121" s="166"/>
      <c r="BZ121" s="166"/>
      <c r="CA121" s="166"/>
    </row>
    <row r="122" spans="1:79" x14ac:dyDescent="0.15">
      <c r="A122" s="166"/>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c r="AF122" s="166"/>
      <c r="AG122" s="166"/>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6"/>
      <c r="BS122" s="166"/>
      <c r="BT122" s="166"/>
      <c r="BU122" s="166"/>
      <c r="BV122" s="166"/>
      <c r="BW122" s="166"/>
      <c r="BX122" s="166"/>
      <c r="BY122" s="166"/>
      <c r="BZ122" s="166"/>
      <c r="CA122" s="166"/>
    </row>
    <row r="123" spans="1:79" x14ac:dyDescent="0.15">
      <c r="A123" s="166"/>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66"/>
      <c r="AJ123" s="166"/>
      <c r="AK123" s="166"/>
      <c r="AL123" s="166"/>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c r="BJ123" s="166"/>
      <c r="BK123" s="166"/>
      <c r="BL123" s="166"/>
      <c r="BM123" s="166"/>
      <c r="BN123" s="166"/>
      <c r="BO123" s="166"/>
      <c r="BP123" s="166"/>
      <c r="BQ123" s="166"/>
      <c r="BR123" s="166"/>
      <c r="BS123" s="166"/>
      <c r="BT123" s="166"/>
      <c r="BU123" s="166"/>
      <c r="BV123" s="166"/>
      <c r="BW123" s="166"/>
      <c r="BX123" s="166"/>
      <c r="BY123" s="166"/>
      <c r="BZ123" s="166"/>
      <c r="CA123" s="166"/>
    </row>
    <row r="124" spans="1:79" x14ac:dyDescent="0.15">
      <c r="A124" s="166"/>
      <c r="B124" s="166"/>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c r="AA124" s="166"/>
      <c r="AB124" s="166"/>
      <c r="AC124" s="166"/>
      <c r="AD124" s="166"/>
      <c r="AE124" s="166"/>
      <c r="AF124" s="166"/>
      <c r="AG124" s="166"/>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66"/>
      <c r="BH124" s="166"/>
      <c r="BI124" s="166"/>
      <c r="BJ124" s="166"/>
      <c r="BK124" s="166"/>
      <c r="BL124" s="166"/>
      <c r="BM124" s="166"/>
      <c r="BN124" s="166"/>
      <c r="BO124" s="166"/>
      <c r="BP124" s="166"/>
      <c r="BQ124" s="166"/>
      <c r="BR124" s="166"/>
      <c r="BS124" s="166"/>
      <c r="BT124" s="166"/>
      <c r="BU124" s="166"/>
      <c r="BV124" s="166"/>
      <c r="BW124" s="166"/>
      <c r="BX124" s="166"/>
      <c r="BY124" s="166"/>
      <c r="BZ124" s="166"/>
      <c r="CA124" s="166"/>
    </row>
    <row r="125" spans="1:79" x14ac:dyDescent="0.15">
      <c r="A125" s="166"/>
      <c r="B125" s="166"/>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c r="AA125" s="166"/>
      <c r="AB125" s="166"/>
      <c r="AC125" s="166"/>
      <c r="AD125" s="166"/>
      <c r="AE125" s="166"/>
      <c r="AF125" s="166"/>
      <c r="AG125" s="166"/>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6"/>
      <c r="BC125" s="166"/>
      <c r="BD125" s="166"/>
      <c r="BE125" s="166"/>
      <c r="BF125" s="166"/>
      <c r="BG125" s="166"/>
      <c r="BH125" s="166"/>
      <c r="BI125" s="166"/>
      <c r="BJ125" s="166"/>
      <c r="BK125" s="166"/>
      <c r="BL125" s="166"/>
      <c r="BM125" s="166"/>
      <c r="BN125" s="166"/>
      <c r="BO125" s="166"/>
      <c r="BP125" s="166"/>
      <c r="BQ125" s="166"/>
      <c r="BR125" s="166"/>
      <c r="BS125" s="166"/>
      <c r="BT125" s="166"/>
      <c r="BU125" s="166"/>
      <c r="BV125" s="166"/>
      <c r="BW125" s="166"/>
      <c r="BX125" s="166"/>
      <c r="BY125" s="166"/>
      <c r="BZ125" s="166"/>
      <c r="CA125" s="166"/>
    </row>
    <row r="126" spans="1:79" x14ac:dyDescent="0.15">
      <c r="A126" s="166"/>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c r="AA126" s="166"/>
      <c r="AB126" s="166"/>
      <c r="AC126" s="166"/>
      <c r="AD126" s="166"/>
      <c r="AE126" s="166"/>
      <c r="AF126" s="166"/>
      <c r="AG126" s="166"/>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BL126" s="166"/>
      <c r="BM126" s="166"/>
      <c r="BN126" s="166"/>
      <c r="BO126" s="166"/>
      <c r="BP126" s="166"/>
      <c r="BQ126" s="166"/>
      <c r="BR126" s="166"/>
      <c r="BS126" s="166"/>
      <c r="BT126" s="166"/>
      <c r="BU126" s="166"/>
      <c r="BV126" s="166"/>
      <c r="BW126" s="166"/>
      <c r="BX126" s="166"/>
      <c r="BY126" s="166"/>
      <c r="BZ126" s="166"/>
      <c r="CA126" s="166"/>
    </row>
    <row r="127" spans="1:79" x14ac:dyDescent="0.15">
      <c r="A127" s="166"/>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c r="AB127" s="166"/>
      <c r="AC127" s="166"/>
      <c r="AD127" s="166"/>
      <c r="AE127" s="166"/>
      <c r="AF127" s="166"/>
      <c r="AG127" s="166"/>
      <c r="AH127" s="166"/>
      <c r="AI127" s="166"/>
      <c r="AJ127" s="166"/>
      <c r="AK127" s="166"/>
      <c r="AL127" s="166"/>
      <c r="AM127" s="166"/>
      <c r="AN127" s="166"/>
      <c r="AO127" s="166"/>
      <c r="AP127" s="166"/>
      <c r="AQ127" s="166"/>
      <c r="AR127" s="166"/>
      <c r="AS127" s="166"/>
      <c r="AT127" s="166"/>
      <c r="AU127" s="166"/>
      <c r="AV127" s="166"/>
      <c r="AW127" s="166"/>
      <c r="AX127" s="166"/>
      <c r="AY127" s="166"/>
      <c r="AZ127" s="166"/>
      <c r="BA127" s="166"/>
      <c r="BB127" s="166"/>
      <c r="BC127" s="166"/>
      <c r="BD127" s="166"/>
      <c r="BE127" s="166"/>
      <c r="BF127" s="166"/>
      <c r="BG127" s="166"/>
      <c r="BH127" s="166"/>
      <c r="BI127" s="166"/>
      <c r="BJ127" s="166"/>
      <c r="BK127" s="166"/>
      <c r="BL127" s="166"/>
      <c r="BM127" s="166"/>
      <c r="BN127" s="166"/>
      <c r="BO127" s="166"/>
      <c r="BP127" s="166"/>
      <c r="BQ127" s="166"/>
      <c r="BR127" s="166"/>
      <c r="BS127" s="166"/>
      <c r="BT127" s="166"/>
      <c r="BU127" s="166"/>
      <c r="BV127" s="166"/>
      <c r="BW127" s="166"/>
      <c r="BX127" s="166"/>
      <c r="BY127" s="166"/>
      <c r="BZ127" s="166"/>
      <c r="CA127" s="166"/>
    </row>
    <row r="128" spans="1:79" x14ac:dyDescent="0.15">
      <c r="A128" s="166"/>
      <c r="B128" s="166"/>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c r="AA128" s="166"/>
      <c r="AB128" s="166"/>
      <c r="AC128" s="166"/>
      <c r="AD128" s="166"/>
      <c r="AE128" s="166"/>
      <c r="AF128" s="166"/>
      <c r="AG128" s="166"/>
      <c r="AH128" s="166"/>
      <c r="AI128" s="166"/>
      <c r="AJ128" s="166"/>
      <c r="AK128" s="166"/>
      <c r="AL128" s="166"/>
      <c r="AM128" s="166"/>
      <c r="AN128" s="166"/>
      <c r="AO128" s="166"/>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c r="BJ128" s="166"/>
      <c r="BK128" s="166"/>
      <c r="BL128" s="166"/>
      <c r="BM128" s="166"/>
      <c r="BN128" s="166"/>
      <c r="BO128" s="166"/>
      <c r="BP128" s="166"/>
      <c r="BQ128" s="166"/>
      <c r="BR128" s="166"/>
      <c r="BS128" s="166"/>
      <c r="BT128" s="166"/>
      <c r="BU128" s="166"/>
      <c r="BV128" s="166"/>
      <c r="BW128" s="166"/>
      <c r="BX128" s="166"/>
      <c r="BY128" s="166"/>
      <c r="BZ128" s="166"/>
      <c r="CA128" s="166"/>
    </row>
    <row r="129" spans="1:79" x14ac:dyDescent="0.15">
      <c r="A129" s="166"/>
      <c r="B129" s="166"/>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c r="AA129" s="166"/>
      <c r="AB129" s="166"/>
      <c r="AC129" s="166"/>
      <c r="AD129" s="166"/>
      <c r="AE129" s="166"/>
      <c r="AF129" s="166"/>
      <c r="AG129" s="166"/>
      <c r="AH129" s="166"/>
      <c r="AI129" s="166"/>
      <c r="AJ129" s="166"/>
      <c r="AK129" s="166"/>
      <c r="AL129" s="166"/>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BL129" s="166"/>
      <c r="BM129" s="166"/>
      <c r="BN129" s="166"/>
      <c r="BO129" s="166"/>
      <c r="BP129" s="166"/>
      <c r="BQ129" s="166"/>
      <c r="BR129" s="166"/>
      <c r="BS129" s="166"/>
      <c r="BT129" s="166"/>
      <c r="BU129" s="166"/>
      <c r="BV129" s="166"/>
      <c r="BW129" s="166"/>
      <c r="BX129" s="166"/>
      <c r="BY129" s="166"/>
      <c r="BZ129" s="166"/>
      <c r="CA129" s="166"/>
    </row>
    <row r="130" spans="1:79" x14ac:dyDescent="0.15">
      <c r="A130" s="166"/>
      <c r="B130" s="166"/>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BL130" s="166"/>
      <c r="BM130" s="166"/>
      <c r="BN130" s="166"/>
      <c r="BO130" s="166"/>
      <c r="BP130" s="166"/>
      <c r="BQ130" s="166"/>
      <c r="BR130" s="166"/>
      <c r="BS130" s="166"/>
      <c r="BT130" s="166"/>
      <c r="BU130" s="166"/>
      <c r="BV130" s="166"/>
      <c r="BW130" s="166"/>
      <c r="BX130" s="166"/>
      <c r="BY130" s="166"/>
      <c r="BZ130" s="166"/>
      <c r="CA130" s="166"/>
    </row>
    <row r="131" spans="1:79" x14ac:dyDescent="0.15">
      <c r="A131" s="166"/>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6"/>
      <c r="AE131" s="166"/>
      <c r="AF131" s="166"/>
      <c r="AG131" s="166"/>
      <c r="AH131" s="166"/>
      <c r="AI131" s="166"/>
      <c r="AJ131" s="166"/>
      <c r="AK131" s="166"/>
      <c r="AL131" s="166"/>
      <c r="AM131" s="166"/>
      <c r="AN131" s="166"/>
      <c r="AO131" s="166"/>
      <c r="AP131" s="166"/>
      <c r="AQ131" s="166"/>
      <c r="AR131" s="166"/>
      <c r="AS131" s="166"/>
      <c r="AT131" s="166"/>
      <c r="AU131" s="166"/>
      <c r="AV131" s="166"/>
      <c r="AW131" s="166"/>
      <c r="AX131" s="166"/>
      <c r="AY131" s="166"/>
      <c r="AZ131" s="166"/>
      <c r="BA131" s="166"/>
      <c r="BB131" s="166"/>
      <c r="BC131" s="166"/>
      <c r="BD131" s="166"/>
      <c r="BE131" s="166"/>
      <c r="BF131" s="166"/>
      <c r="BG131" s="166"/>
      <c r="BH131" s="166"/>
      <c r="BI131" s="166"/>
      <c r="BJ131" s="166"/>
      <c r="BK131" s="166"/>
      <c r="BL131" s="166"/>
      <c r="BM131" s="166"/>
      <c r="BN131" s="166"/>
      <c r="BO131" s="166"/>
      <c r="BP131" s="166"/>
      <c r="BQ131" s="166"/>
      <c r="BR131" s="166"/>
      <c r="BS131" s="166"/>
      <c r="BT131" s="166"/>
      <c r="BU131" s="166"/>
      <c r="BV131" s="166"/>
      <c r="BW131" s="166"/>
      <c r="BX131" s="166"/>
      <c r="BY131" s="166"/>
      <c r="BZ131" s="166"/>
      <c r="CA131" s="166"/>
    </row>
    <row r="132" spans="1:79" x14ac:dyDescent="0.15">
      <c r="A132" s="166"/>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c r="AA132" s="166"/>
      <c r="AB132" s="166"/>
      <c r="AC132" s="166"/>
      <c r="AD132" s="166"/>
      <c r="AE132" s="166"/>
      <c r="AF132" s="166"/>
      <c r="AG132" s="166"/>
      <c r="AH132" s="166"/>
      <c r="AI132" s="166"/>
      <c r="AJ132" s="166"/>
      <c r="AK132" s="166"/>
      <c r="AL132" s="166"/>
      <c r="AM132" s="166"/>
      <c r="AN132" s="166"/>
      <c r="AO132" s="166"/>
      <c r="AP132" s="166"/>
      <c r="AQ132" s="166"/>
      <c r="AR132" s="166"/>
      <c r="AS132" s="166"/>
      <c r="AT132" s="166"/>
      <c r="AU132" s="166"/>
      <c r="AV132" s="166"/>
      <c r="AW132" s="166"/>
      <c r="AX132" s="166"/>
      <c r="AY132" s="166"/>
      <c r="AZ132" s="166"/>
      <c r="BA132" s="166"/>
      <c r="BB132" s="166"/>
      <c r="BC132" s="166"/>
      <c r="BD132" s="166"/>
      <c r="BE132" s="166"/>
      <c r="BF132" s="166"/>
      <c r="BG132" s="166"/>
      <c r="BH132" s="166"/>
      <c r="BI132" s="166"/>
      <c r="BJ132" s="166"/>
      <c r="BK132" s="166"/>
      <c r="BL132" s="166"/>
      <c r="BM132" s="166"/>
      <c r="BN132" s="166"/>
      <c r="BO132" s="166"/>
      <c r="BP132" s="166"/>
      <c r="BQ132" s="166"/>
      <c r="BR132" s="166"/>
      <c r="BS132" s="166"/>
      <c r="BT132" s="166"/>
      <c r="BU132" s="166"/>
      <c r="BV132" s="166"/>
      <c r="BW132" s="166"/>
      <c r="BX132" s="166"/>
      <c r="BY132" s="166"/>
      <c r="BZ132" s="166"/>
      <c r="CA132" s="166"/>
    </row>
    <row r="133" spans="1:79" x14ac:dyDescent="0.15">
      <c r="A133" s="166"/>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c r="AA133" s="166"/>
      <c r="AB133" s="166"/>
      <c r="AC133" s="166"/>
      <c r="AD133" s="166"/>
      <c r="AE133" s="166"/>
      <c r="AF133" s="166"/>
      <c r="AG133" s="166"/>
      <c r="AH133" s="166"/>
      <c r="AI133" s="166"/>
      <c r="AJ133" s="166"/>
      <c r="AK133" s="166"/>
      <c r="AL133" s="166"/>
      <c r="AM133" s="166"/>
      <c r="AN133" s="166"/>
      <c r="AO133" s="166"/>
      <c r="AP133" s="166"/>
      <c r="AQ133" s="166"/>
      <c r="AR133" s="166"/>
      <c r="AS133" s="166"/>
      <c r="AT133" s="166"/>
      <c r="AU133" s="166"/>
      <c r="AV133" s="166"/>
      <c r="AW133" s="166"/>
      <c r="AX133" s="166"/>
      <c r="AY133" s="166"/>
      <c r="AZ133" s="166"/>
      <c r="BA133" s="166"/>
      <c r="BB133" s="166"/>
      <c r="BC133" s="166"/>
      <c r="BD133" s="166"/>
      <c r="BE133" s="166"/>
      <c r="BF133" s="166"/>
      <c r="BG133" s="166"/>
      <c r="BH133" s="166"/>
      <c r="BI133" s="166"/>
      <c r="BJ133" s="166"/>
      <c r="BK133" s="166"/>
      <c r="BL133" s="166"/>
      <c r="BM133" s="166"/>
      <c r="BN133" s="166"/>
      <c r="BO133" s="166"/>
      <c r="BP133" s="166"/>
      <c r="BQ133" s="166"/>
      <c r="BR133" s="166"/>
      <c r="BS133" s="166"/>
      <c r="BT133" s="166"/>
      <c r="BU133" s="166"/>
      <c r="BV133" s="166"/>
      <c r="BW133" s="166"/>
      <c r="BX133" s="166"/>
      <c r="BY133" s="166"/>
      <c r="BZ133" s="166"/>
      <c r="CA133" s="166"/>
    </row>
    <row r="134" spans="1:79" x14ac:dyDescent="0.15">
      <c r="A134" s="166"/>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c r="AB134" s="166"/>
      <c r="AC134" s="166"/>
      <c r="AD134" s="166"/>
      <c r="AE134" s="166"/>
      <c r="AF134" s="166"/>
      <c r="AG134" s="166"/>
      <c r="AH134" s="166"/>
      <c r="AI134" s="166"/>
      <c r="AJ134" s="166"/>
      <c r="AK134" s="166"/>
      <c r="AL134" s="166"/>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6"/>
      <c r="BM134" s="166"/>
      <c r="BN134" s="166"/>
      <c r="BO134" s="166"/>
      <c r="BP134" s="166"/>
      <c r="BQ134" s="166"/>
      <c r="BR134" s="166"/>
      <c r="BS134" s="166"/>
      <c r="BT134" s="166"/>
      <c r="BU134" s="166"/>
      <c r="BV134" s="166"/>
      <c r="BW134" s="166"/>
      <c r="BX134" s="166"/>
      <c r="BY134" s="166"/>
      <c r="BZ134" s="166"/>
      <c r="CA134" s="166"/>
    </row>
    <row r="135" spans="1:79" x14ac:dyDescent="0.15">
      <c r="A135" s="166"/>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c r="AA135" s="166"/>
      <c r="AB135" s="166"/>
      <c r="AC135" s="166"/>
      <c r="AD135" s="166"/>
      <c r="AE135" s="166"/>
      <c r="AF135" s="166"/>
      <c r="AG135" s="166"/>
      <c r="AH135" s="166"/>
      <c r="AI135" s="166"/>
      <c r="AJ135" s="166"/>
      <c r="AK135" s="166"/>
      <c r="AL135" s="166"/>
      <c r="AM135" s="166"/>
      <c r="AN135" s="166"/>
      <c r="AO135" s="166"/>
      <c r="AP135" s="166"/>
      <c r="AQ135" s="166"/>
      <c r="AR135" s="166"/>
      <c r="AS135" s="166"/>
      <c r="AT135" s="166"/>
      <c r="AU135" s="166"/>
      <c r="AV135" s="166"/>
      <c r="AW135" s="166"/>
      <c r="AX135" s="166"/>
      <c r="AY135" s="166"/>
      <c r="AZ135" s="166"/>
      <c r="BA135" s="166"/>
      <c r="BB135" s="166"/>
      <c r="BC135" s="166"/>
      <c r="BD135" s="166"/>
      <c r="BE135" s="166"/>
      <c r="BF135" s="166"/>
      <c r="BG135" s="166"/>
      <c r="BH135" s="166"/>
      <c r="BI135" s="166"/>
      <c r="BJ135" s="166"/>
      <c r="BK135" s="166"/>
      <c r="BL135" s="166"/>
      <c r="BM135" s="166"/>
      <c r="BN135" s="166"/>
      <c r="BO135" s="166"/>
      <c r="BP135" s="166"/>
      <c r="BQ135" s="166"/>
      <c r="BR135" s="166"/>
      <c r="BS135" s="166"/>
      <c r="BT135" s="166"/>
      <c r="BU135" s="166"/>
      <c r="BV135" s="166"/>
      <c r="BW135" s="166"/>
      <c r="BX135" s="166"/>
      <c r="BY135" s="166"/>
      <c r="BZ135" s="166"/>
      <c r="CA135" s="166"/>
    </row>
    <row r="136" spans="1:79" x14ac:dyDescent="0.15">
      <c r="A136" s="166"/>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c r="AB136" s="166"/>
      <c r="AC136" s="166"/>
      <c r="AD136" s="166"/>
      <c r="AE136" s="166"/>
      <c r="AF136" s="166"/>
      <c r="AG136" s="166"/>
      <c r="AH136" s="166"/>
      <c r="AI136" s="166"/>
      <c r="AJ136" s="166"/>
      <c r="AK136" s="166"/>
      <c r="AL136" s="166"/>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166"/>
      <c r="BH136" s="166"/>
      <c r="BI136" s="166"/>
      <c r="BJ136" s="166"/>
      <c r="BK136" s="166"/>
      <c r="BL136" s="166"/>
      <c r="BM136" s="166"/>
      <c r="BN136" s="166"/>
      <c r="BO136" s="166"/>
      <c r="BP136" s="166"/>
      <c r="BQ136" s="166"/>
      <c r="BR136" s="166"/>
      <c r="BS136" s="166"/>
      <c r="BT136" s="166"/>
      <c r="BU136" s="166"/>
      <c r="BV136" s="166"/>
      <c r="BW136" s="166"/>
      <c r="BX136" s="166"/>
      <c r="BY136" s="166"/>
      <c r="BZ136" s="166"/>
      <c r="CA136" s="166"/>
    </row>
    <row r="137" spans="1:79" x14ac:dyDescent="0.15">
      <c r="A137" s="166"/>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c r="AB137" s="166"/>
      <c r="AC137" s="166"/>
      <c r="AD137" s="166"/>
      <c r="AE137" s="166"/>
      <c r="AF137" s="166"/>
      <c r="AG137" s="166"/>
      <c r="AH137" s="166"/>
      <c r="AI137" s="166"/>
      <c r="AJ137" s="166"/>
      <c r="AK137" s="166"/>
      <c r="AL137" s="166"/>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c r="BJ137" s="166"/>
      <c r="BK137" s="166"/>
      <c r="BL137" s="166"/>
      <c r="BM137" s="166"/>
      <c r="BN137" s="166"/>
      <c r="BO137" s="166"/>
      <c r="BP137" s="166"/>
      <c r="BQ137" s="166"/>
      <c r="BR137" s="166"/>
      <c r="BS137" s="166"/>
      <c r="BT137" s="166"/>
      <c r="BU137" s="166"/>
      <c r="BV137" s="166"/>
      <c r="BW137" s="166"/>
      <c r="BX137" s="166"/>
      <c r="BY137" s="166"/>
      <c r="BZ137" s="166"/>
      <c r="CA137" s="166"/>
    </row>
    <row r="138" spans="1:79" x14ac:dyDescent="0.15">
      <c r="A138" s="166"/>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c r="AB138" s="166"/>
      <c r="AC138" s="166"/>
      <c r="AD138" s="166"/>
      <c r="AE138" s="166"/>
      <c r="AF138" s="166"/>
      <c r="AG138" s="166"/>
      <c r="AH138" s="166"/>
      <c r="AI138" s="166"/>
      <c r="AJ138" s="166"/>
      <c r="AK138" s="166"/>
      <c r="AL138" s="166"/>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BL138" s="166"/>
      <c r="BM138" s="166"/>
      <c r="BN138" s="166"/>
      <c r="BO138" s="166"/>
      <c r="BP138" s="166"/>
      <c r="BQ138" s="166"/>
      <c r="BR138" s="166"/>
      <c r="BS138" s="166"/>
      <c r="BT138" s="166"/>
      <c r="BU138" s="166"/>
      <c r="BV138" s="166"/>
      <c r="BW138" s="166"/>
      <c r="BX138" s="166"/>
      <c r="BY138" s="166"/>
      <c r="BZ138" s="166"/>
      <c r="CA138" s="166"/>
    </row>
    <row r="139" spans="1:79" x14ac:dyDescent="0.15">
      <c r="A139" s="166"/>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6"/>
      <c r="AC139" s="166"/>
      <c r="AD139" s="166"/>
      <c r="AE139" s="166"/>
      <c r="AF139" s="166"/>
      <c r="AG139" s="166"/>
      <c r="AH139" s="166"/>
      <c r="AI139" s="166"/>
      <c r="AJ139" s="166"/>
      <c r="AK139" s="166"/>
      <c r="AL139" s="166"/>
      <c r="AM139" s="166"/>
      <c r="AN139" s="166"/>
      <c r="AO139" s="166"/>
      <c r="AP139" s="166"/>
      <c r="AQ139" s="166"/>
      <c r="AR139" s="166"/>
      <c r="AS139" s="166"/>
      <c r="AT139" s="166"/>
      <c r="AU139" s="166"/>
      <c r="AV139" s="166"/>
      <c r="AW139" s="166"/>
      <c r="AX139" s="166"/>
      <c r="AY139" s="166"/>
      <c r="AZ139" s="166"/>
      <c r="BA139" s="166"/>
      <c r="BB139" s="166"/>
      <c r="BC139" s="166"/>
      <c r="BD139" s="166"/>
      <c r="BE139" s="166"/>
      <c r="BF139" s="166"/>
      <c r="BG139" s="166"/>
      <c r="BH139" s="166"/>
      <c r="BI139" s="166"/>
      <c r="BJ139" s="166"/>
      <c r="BK139" s="166"/>
      <c r="BL139" s="166"/>
      <c r="BM139" s="166"/>
      <c r="BN139" s="166"/>
      <c r="BO139" s="166"/>
      <c r="BP139" s="166"/>
      <c r="BQ139" s="166"/>
      <c r="BR139" s="166"/>
      <c r="BS139" s="166"/>
      <c r="BT139" s="166"/>
      <c r="BU139" s="166"/>
      <c r="BV139" s="166"/>
      <c r="BW139" s="166"/>
      <c r="BX139" s="166"/>
      <c r="BY139" s="166"/>
      <c r="BZ139" s="166"/>
      <c r="CA139" s="166"/>
    </row>
    <row r="140" spans="1:79" x14ac:dyDescent="0.15">
      <c r="A140" s="166"/>
      <c r="B140" s="166"/>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c r="AA140" s="166"/>
      <c r="AB140" s="166"/>
      <c r="AC140" s="166"/>
      <c r="AD140" s="166"/>
      <c r="AE140" s="166"/>
      <c r="AF140" s="166"/>
      <c r="AG140" s="166"/>
      <c r="AH140" s="166"/>
      <c r="AI140" s="166"/>
      <c r="AJ140" s="166"/>
      <c r="AK140" s="166"/>
      <c r="AL140" s="166"/>
      <c r="AM140" s="166"/>
      <c r="AN140" s="166"/>
      <c r="AO140" s="166"/>
      <c r="AP140" s="166"/>
      <c r="AQ140" s="166"/>
      <c r="AR140" s="166"/>
      <c r="AS140" s="166"/>
      <c r="AT140" s="166"/>
      <c r="AU140" s="166"/>
      <c r="AV140" s="166"/>
      <c r="AW140" s="166"/>
      <c r="AX140" s="166"/>
      <c r="AY140" s="166"/>
      <c r="AZ140" s="166"/>
      <c r="BA140" s="166"/>
      <c r="BB140" s="166"/>
      <c r="BC140" s="166"/>
      <c r="BD140" s="166"/>
      <c r="BE140" s="166"/>
      <c r="BF140" s="166"/>
      <c r="BG140" s="166"/>
      <c r="BH140" s="166"/>
      <c r="BI140" s="166"/>
      <c r="BJ140" s="166"/>
      <c r="BK140" s="166"/>
      <c r="BL140" s="166"/>
      <c r="BM140" s="166"/>
      <c r="BN140" s="166"/>
      <c r="BO140" s="166"/>
      <c r="BP140" s="166"/>
      <c r="BQ140" s="166"/>
      <c r="BR140" s="166"/>
      <c r="BS140" s="166"/>
      <c r="BT140" s="166"/>
      <c r="BU140" s="166"/>
      <c r="BV140" s="166"/>
      <c r="BW140" s="166"/>
      <c r="BX140" s="166"/>
      <c r="BY140" s="166"/>
      <c r="BZ140" s="166"/>
      <c r="CA140" s="166"/>
    </row>
    <row r="141" spans="1:79" x14ac:dyDescent="0.15">
      <c r="A141" s="166"/>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c r="AB141" s="166"/>
      <c r="AC141" s="166"/>
      <c r="AD141" s="166"/>
      <c r="AE141" s="166"/>
      <c r="AF141" s="166"/>
      <c r="AG141" s="166"/>
      <c r="AH141" s="166"/>
      <c r="AI141" s="166"/>
      <c r="AJ141" s="166"/>
      <c r="AK141" s="166"/>
      <c r="AL141" s="166"/>
      <c r="AM141" s="166"/>
      <c r="AN141" s="166"/>
      <c r="AO141" s="166"/>
      <c r="AP141" s="166"/>
      <c r="AQ141" s="166"/>
      <c r="AR141" s="166"/>
      <c r="AS141" s="166"/>
      <c r="AT141" s="166"/>
      <c r="AU141" s="166"/>
      <c r="AV141" s="166"/>
      <c r="AW141" s="166"/>
      <c r="AX141" s="166"/>
      <c r="AY141" s="166"/>
      <c r="AZ141" s="166"/>
      <c r="BA141" s="166"/>
      <c r="BB141" s="166"/>
      <c r="BC141" s="166"/>
      <c r="BD141" s="166"/>
      <c r="BE141" s="166"/>
      <c r="BF141" s="166"/>
      <c r="BG141" s="166"/>
      <c r="BH141" s="166"/>
      <c r="BI141" s="166"/>
      <c r="BJ141" s="166"/>
      <c r="BK141" s="166"/>
      <c r="BL141" s="166"/>
      <c r="BM141" s="166"/>
      <c r="BN141" s="166"/>
      <c r="BO141" s="166"/>
      <c r="BP141" s="166"/>
      <c r="BQ141" s="166"/>
      <c r="BR141" s="166"/>
      <c r="BS141" s="166"/>
      <c r="BT141" s="166"/>
      <c r="BU141" s="166"/>
      <c r="BV141" s="166"/>
      <c r="BW141" s="166"/>
      <c r="BX141" s="166"/>
      <c r="BY141" s="166"/>
      <c r="BZ141" s="166"/>
      <c r="CA141" s="166"/>
    </row>
    <row r="142" spans="1:79" x14ac:dyDescent="0.15">
      <c r="A142" s="166"/>
      <c r="B142" s="166"/>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c r="AA142" s="166"/>
      <c r="AB142" s="166"/>
      <c r="AC142" s="166"/>
      <c r="AD142" s="166"/>
      <c r="AE142" s="166"/>
      <c r="AF142" s="166"/>
      <c r="AG142" s="166"/>
      <c r="AH142" s="166"/>
      <c r="AI142" s="166"/>
      <c r="AJ142" s="166"/>
      <c r="AK142" s="166"/>
      <c r="AL142" s="166"/>
      <c r="AM142" s="166"/>
      <c r="AN142" s="166"/>
      <c r="AO142" s="166"/>
      <c r="AP142" s="166"/>
      <c r="AQ142" s="166"/>
      <c r="AR142" s="166"/>
      <c r="AS142" s="166"/>
      <c r="AT142" s="166"/>
      <c r="AU142" s="166"/>
      <c r="AV142" s="166"/>
      <c r="AW142" s="166"/>
      <c r="AX142" s="166"/>
      <c r="AY142" s="166"/>
      <c r="AZ142" s="166"/>
      <c r="BA142" s="166"/>
      <c r="BB142" s="166"/>
      <c r="BC142" s="166"/>
      <c r="BD142" s="166"/>
      <c r="BE142" s="166"/>
      <c r="BF142" s="166"/>
      <c r="BG142" s="166"/>
      <c r="BH142" s="166"/>
      <c r="BI142" s="166"/>
      <c r="BJ142" s="166"/>
      <c r="BK142" s="166"/>
      <c r="BL142" s="166"/>
      <c r="BM142" s="166"/>
      <c r="BN142" s="166"/>
      <c r="BO142" s="166"/>
      <c r="BP142" s="166"/>
      <c r="BQ142" s="166"/>
      <c r="BR142" s="166"/>
      <c r="BS142" s="166"/>
      <c r="BT142" s="166"/>
      <c r="BU142" s="166"/>
      <c r="BV142" s="166"/>
      <c r="BW142" s="166"/>
      <c r="BX142" s="166"/>
      <c r="BY142" s="166"/>
      <c r="BZ142" s="166"/>
      <c r="CA142" s="166"/>
    </row>
    <row r="143" spans="1:79" x14ac:dyDescent="0.15">
      <c r="A143" s="166"/>
      <c r="B143" s="166"/>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c r="AA143" s="166"/>
      <c r="AB143" s="166"/>
      <c r="AC143" s="166"/>
      <c r="AD143" s="166"/>
      <c r="AE143" s="166"/>
      <c r="AF143" s="166"/>
      <c r="AG143" s="166"/>
      <c r="AH143" s="166"/>
      <c r="AI143" s="166"/>
      <c r="AJ143" s="166"/>
      <c r="AK143" s="166"/>
      <c r="AL143" s="166"/>
      <c r="AM143" s="166"/>
      <c r="AN143" s="166"/>
      <c r="AO143" s="166"/>
      <c r="AP143" s="166"/>
      <c r="AQ143" s="166"/>
      <c r="AR143" s="166"/>
      <c r="AS143" s="166"/>
      <c r="AT143" s="166"/>
      <c r="AU143" s="166"/>
      <c r="AV143" s="166"/>
      <c r="AW143" s="166"/>
      <c r="AX143" s="166"/>
      <c r="AY143" s="166"/>
      <c r="AZ143" s="166"/>
      <c r="BA143" s="166"/>
      <c r="BB143" s="166"/>
      <c r="BC143" s="166"/>
      <c r="BD143" s="166"/>
      <c r="BE143" s="166"/>
      <c r="BF143" s="166"/>
      <c r="BG143" s="166"/>
      <c r="BH143" s="166"/>
      <c r="BI143" s="166"/>
      <c r="BJ143" s="166"/>
      <c r="BK143" s="166"/>
      <c r="BL143" s="166"/>
      <c r="BM143" s="166"/>
      <c r="BN143" s="166"/>
      <c r="BO143" s="166"/>
      <c r="BP143" s="166"/>
      <c r="BQ143" s="166"/>
      <c r="BR143" s="166"/>
      <c r="BS143" s="166"/>
      <c r="BT143" s="166"/>
      <c r="BU143" s="166"/>
      <c r="BV143" s="166"/>
      <c r="BW143" s="166"/>
      <c r="BX143" s="166"/>
      <c r="BY143" s="166"/>
      <c r="BZ143" s="166"/>
      <c r="CA143" s="166"/>
    </row>
    <row r="144" spans="1:79" x14ac:dyDescent="0.15">
      <c r="A144" s="166"/>
      <c r="B144" s="166"/>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c r="AB144" s="166"/>
      <c r="AC144" s="166"/>
      <c r="AD144" s="166"/>
      <c r="AE144" s="166"/>
      <c r="AF144" s="166"/>
      <c r="AG144" s="166"/>
      <c r="AH144" s="166"/>
      <c r="AI144" s="166"/>
      <c r="AJ144" s="166"/>
      <c r="AK144" s="166"/>
      <c r="AL144" s="166"/>
      <c r="AM144" s="166"/>
      <c r="AN144" s="166"/>
      <c r="AO144" s="166"/>
      <c r="AP144" s="166"/>
      <c r="AQ144" s="166"/>
      <c r="AR144" s="166"/>
      <c r="AS144" s="166"/>
      <c r="AT144" s="166"/>
      <c r="AU144" s="166"/>
      <c r="AV144" s="166"/>
      <c r="AW144" s="166"/>
      <c r="AX144" s="166"/>
      <c r="AY144" s="166"/>
      <c r="AZ144" s="166"/>
      <c r="BA144" s="166"/>
      <c r="BB144" s="166"/>
      <c r="BC144" s="166"/>
      <c r="BD144" s="166"/>
      <c r="BE144" s="166"/>
      <c r="BF144" s="166"/>
      <c r="BG144" s="166"/>
      <c r="BH144" s="166"/>
      <c r="BI144" s="166"/>
      <c r="BJ144" s="166"/>
      <c r="BK144" s="166"/>
      <c r="BL144" s="166"/>
      <c r="BM144" s="166"/>
      <c r="BN144" s="166"/>
      <c r="BO144" s="166"/>
      <c r="BP144" s="166"/>
      <c r="BQ144" s="166"/>
      <c r="BR144" s="166"/>
      <c r="BS144" s="166"/>
      <c r="BT144" s="166"/>
      <c r="BU144" s="166"/>
      <c r="BV144" s="166"/>
      <c r="BW144" s="166"/>
      <c r="BX144" s="166"/>
      <c r="BY144" s="166"/>
      <c r="BZ144" s="166"/>
      <c r="CA144" s="166"/>
    </row>
    <row r="145" spans="1:79" x14ac:dyDescent="0.15">
      <c r="A145" s="166"/>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c r="AB145" s="166"/>
      <c r="AC145" s="166"/>
      <c r="AD145" s="166"/>
      <c r="AE145" s="166"/>
      <c r="AF145" s="166"/>
      <c r="AG145" s="166"/>
      <c r="AH145" s="166"/>
      <c r="AI145" s="166"/>
      <c r="AJ145" s="166"/>
      <c r="AK145" s="166"/>
      <c r="AL145" s="166"/>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BL145" s="166"/>
      <c r="BM145" s="166"/>
      <c r="BN145" s="166"/>
      <c r="BO145" s="166"/>
      <c r="BP145" s="166"/>
      <c r="BQ145" s="166"/>
      <c r="BR145" s="166"/>
      <c r="BS145" s="166"/>
      <c r="BT145" s="166"/>
      <c r="BU145" s="166"/>
      <c r="BV145" s="166"/>
      <c r="BW145" s="166"/>
      <c r="BX145" s="166"/>
      <c r="BY145" s="166"/>
      <c r="BZ145" s="166"/>
      <c r="CA145" s="166"/>
    </row>
    <row r="146" spans="1:79" x14ac:dyDescent="0.15">
      <c r="A146" s="166"/>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6"/>
      <c r="BV146" s="166"/>
      <c r="BW146" s="166"/>
      <c r="BX146" s="166"/>
      <c r="BY146" s="166"/>
      <c r="BZ146" s="166"/>
      <c r="CA146" s="166"/>
    </row>
    <row r="147" spans="1:79" x14ac:dyDescent="0.15">
      <c r="A147" s="166"/>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c r="AB147" s="166"/>
      <c r="AC147" s="166"/>
      <c r="AD147" s="166"/>
      <c r="AE147" s="166"/>
      <c r="AF147" s="166"/>
      <c r="AG147" s="166"/>
      <c r="AH147" s="166"/>
      <c r="AI147" s="166"/>
      <c r="AJ147" s="166"/>
      <c r="AK147" s="166"/>
      <c r="AL147" s="166"/>
      <c r="AM147" s="166"/>
      <c r="AN147" s="166"/>
      <c r="AO147" s="166"/>
      <c r="AP147" s="166"/>
      <c r="AQ147" s="166"/>
      <c r="AR147" s="166"/>
      <c r="AS147" s="166"/>
      <c r="AT147" s="166"/>
      <c r="AU147" s="166"/>
      <c r="AV147" s="166"/>
      <c r="AW147" s="166"/>
      <c r="AX147" s="166"/>
      <c r="AY147" s="166"/>
      <c r="AZ147" s="166"/>
      <c r="BA147" s="166"/>
      <c r="BB147" s="166"/>
      <c r="BC147" s="166"/>
      <c r="BD147" s="166"/>
      <c r="BE147" s="166"/>
      <c r="BF147" s="166"/>
      <c r="BG147" s="166"/>
      <c r="BH147" s="166"/>
      <c r="BI147" s="166"/>
      <c r="BJ147" s="166"/>
      <c r="BK147" s="166"/>
      <c r="BL147" s="166"/>
      <c r="BM147" s="166"/>
      <c r="BN147" s="166"/>
      <c r="BO147" s="166"/>
      <c r="BP147" s="166"/>
      <c r="BQ147" s="166"/>
      <c r="BR147" s="166"/>
      <c r="BS147" s="166"/>
      <c r="BT147" s="166"/>
      <c r="BU147" s="166"/>
      <c r="BV147" s="166"/>
      <c r="BW147" s="166"/>
      <c r="BX147" s="166"/>
      <c r="BY147" s="166"/>
      <c r="BZ147" s="166"/>
      <c r="CA147" s="166"/>
    </row>
    <row r="148" spans="1:79" x14ac:dyDescent="0.15">
      <c r="A148" s="166"/>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6"/>
      <c r="AE148" s="166"/>
      <c r="AF148" s="166"/>
      <c r="AG148" s="166"/>
      <c r="AH148" s="166"/>
      <c r="AI148" s="166"/>
      <c r="AJ148" s="166"/>
      <c r="AK148" s="166"/>
      <c r="AL148" s="166"/>
      <c r="AM148" s="166"/>
      <c r="AN148" s="166"/>
      <c r="AO148" s="166"/>
      <c r="AP148" s="166"/>
      <c r="AQ148" s="166"/>
      <c r="AR148" s="166"/>
      <c r="AS148" s="166"/>
      <c r="AT148" s="166"/>
      <c r="AU148" s="166"/>
      <c r="AV148" s="166"/>
      <c r="AW148" s="166"/>
      <c r="AX148" s="166"/>
      <c r="AY148" s="166"/>
      <c r="AZ148" s="166"/>
      <c r="BA148" s="166"/>
      <c r="BB148" s="166"/>
      <c r="BC148" s="166"/>
      <c r="BD148" s="166"/>
      <c r="BE148" s="166"/>
      <c r="BF148" s="166"/>
      <c r="BG148" s="166"/>
      <c r="BH148" s="166"/>
      <c r="BI148" s="166"/>
      <c r="BJ148" s="166"/>
      <c r="BK148" s="166"/>
      <c r="BL148" s="166"/>
      <c r="BM148" s="166"/>
      <c r="BN148" s="166"/>
      <c r="BO148" s="166"/>
      <c r="BP148" s="166"/>
      <c r="BQ148" s="166"/>
      <c r="BR148" s="166"/>
      <c r="BS148" s="166"/>
      <c r="BT148" s="166"/>
      <c r="BU148" s="166"/>
      <c r="BV148" s="166"/>
      <c r="BW148" s="166"/>
      <c r="BX148" s="166"/>
      <c r="BY148" s="166"/>
      <c r="BZ148" s="166"/>
      <c r="CA148" s="166"/>
    </row>
    <row r="149" spans="1:79" x14ac:dyDescent="0.15">
      <c r="A149" s="166"/>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c r="AG149" s="166"/>
      <c r="AH149" s="166"/>
      <c r="AI149" s="166"/>
      <c r="AJ149" s="166"/>
      <c r="AK149" s="166"/>
      <c r="AL149" s="166"/>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6"/>
      <c r="BR149" s="166"/>
      <c r="BS149" s="166"/>
      <c r="BT149" s="166"/>
      <c r="BU149" s="166"/>
      <c r="BV149" s="166"/>
      <c r="BW149" s="166"/>
      <c r="BX149" s="166"/>
      <c r="BY149" s="166"/>
      <c r="BZ149" s="166"/>
      <c r="CA149" s="166"/>
    </row>
    <row r="150" spans="1:79" x14ac:dyDescent="0.15">
      <c r="A150" s="166"/>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c r="AE150" s="166"/>
      <c r="AF150" s="166"/>
      <c r="AG150" s="166"/>
      <c r="AH150" s="166"/>
      <c r="AI150" s="166"/>
      <c r="AJ150" s="166"/>
      <c r="AK150" s="166"/>
      <c r="AL150" s="166"/>
      <c r="AM150" s="166"/>
      <c r="AN150" s="166"/>
      <c r="AO150" s="166"/>
      <c r="AP150" s="166"/>
      <c r="AQ150" s="166"/>
      <c r="AR150" s="166"/>
      <c r="AS150" s="166"/>
      <c r="AT150" s="166"/>
      <c r="AU150" s="166"/>
      <c r="AV150" s="166"/>
      <c r="AW150" s="166"/>
      <c r="AX150" s="166"/>
      <c r="AY150" s="166"/>
      <c r="AZ150" s="166"/>
      <c r="BA150" s="166"/>
      <c r="BB150" s="166"/>
      <c r="BC150" s="166"/>
      <c r="BD150" s="166"/>
      <c r="BE150" s="166"/>
      <c r="BF150" s="166"/>
      <c r="BG150" s="166"/>
      <c r="BH150" s="166"/>
      <c r="BI150" s="166"/>
      <c r="BJ150" s="166"/>
      <c r="BK150" s="166"/>
      <c r="BL150" s="166"/>
      <c r="BM150" s="166"/>
      <c r="BN150" s="166"/>
      <c r="BO150" s="166"/>
      <c r="BP150" s="166"/>
      <c r="BQ150" s="166"/>
      <c r="BR150" s="166"/>
      <c r="BS150" s="166"/>
      <c r="BT150" s="166"/>
      <c r="BU150" s="166"/>
      <c r="BV150" s="166"/>
      <c r="BW150" s="166"/>
      <c r="BX150" s="166"/>
      <c r="BY150" s="166"/>
      <c r="BZ150" s="166"/>
      <c r="CA150" s="166"/>
    </row>
    <row r="151" spans="1:79" x14ac:dyDescent="0.15">
      <c r="A151" s="166"/>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c r="AG151" s="166"/>
      <c r="AH151" s="166"/>
      <c r="AI151" s="166"/>
      <c r="AJ151" s="166"/>
      <c r="AK151" s="166"/>
      <c r="AL151" s="166"/>
      <c r="AM151" s="166"/>
      <c r="AN151" s="166"/>
      <c r="AO151" s="166"/>
      <c r="AP151" s="166"/>
      <c r="AQ151" s="166"/>
      <c r="AR151" s="166"/>
      <c r="AS151" s="166"/>
      <c r="AT151" s="166"/>
      <c r="AU151" s="166"/>
      <c r="AV151" s="166"/>
      <c r="AW151" s="166"/>
      <c r="AX151" s="166"/>
      <c r="AY151" s="166"/>
      <c r="AZ151" s="166"/>
      <c r="BA151" s="166"/>
      <c r="BB151" s="166"/>
      <c r="BC151" s="166"/>
      <c r="BD151" s="166"/>
      <c r="BE151" s="166"/>
      <c r="BF151" s="166"/>
      <c r="BG151" s="166"/>
      <c r="BH151" s="166"/>
      <c r="BI151" s="166"/>
      <c r="BJ151" s="166"/>
      <c r="BK151" s="166"/>
      <c r="BL151" s="166"/>
      <c r="BM151" s="166"/>
      <c r="BN151" s="166"/>
      <c r="BO151" s="166"/>
      <c r="BP151" s="166"/>
      <c r="BQ151" s="166"/>
      <c r="BR151" s="166"/>
      <c r="BS151" s="166"/>
      <c r="BT151" s="166"/>
      <c r="BU151" s="166"/>
      <c r="BV151" s="166"/>
      <c r="BW151" s="166"/>
      <c r="BX151" s="166"/>
      <c r="BY151" s="166"/>
      <c r="BZ151" s="166"/>
      <c r="CA151" s="166"/>
    </row>
    <row r="152" spans="1:79" x14ac:dyDescent="0.15">
      <c r="A152" s="166"/>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c r="AB152" s="166"/>
      <c r="AC152" s="166"/>
      <c r="AD152" s="166"/>
      <c r="AE152" s="166"/>
      <c r="AF152" s="166"/>
      <c r="AG152" s="166"/>
      <c r="AH152" s="166"/>
      <c r="AI152" s="166"/>
      <c r="AJ152" s="166"/>
      <c r="AK152" s="166"/>
      <c r="AL152" s="166"/>
      <c r="AM152" s="166"/>
      <c r="AN152" s="166"/>
      <c r="AO152" s="166"/>
      <c r="AP152" s="166"/>
      <c r="AQ152" s="166"/>
      <c r="AR152" s="166"/>
      <c r="AS152" s="166"/>
      <c r="AT152" s="166"/>
      <c r="AU152" s="166"/>
      <c r="AV152" s="166"/>
      <c r="AW152" s="166"/>
      <c r="AX152" s="166"/>
      <c r="AY152" s="166"/>
      <c r="AZ152" s="166"/>
      <c r="BA152" s="166"/>
      <c r="BB152" s="166"/>
      <c r="BC152" s="166"/>
      <c r="BD152" s="166"/>
      <c r="BE152" s="166"/>
      <c r="BF152" s="166"/>
      <c r="BG152" s="166"/>
      <c r="BH152" s="166"/>
      <c r="BI152" s="166"/>
      <c r="BJ152" s="166"/>
      <c r="BK152" s="166"/>
      <c r="BL152" s="166"/>
      <c r="BM152" s="166"/>
      <c r="BN152" s="166"/>
      <c r="BO152" s="166"/>
      <c r="BP152" s="166"/>
      <c r="BQ152" s="166"/>
      <c r="BR152" s="166"/>
      <c r="BS152" s="166"/>
      <c r="BT152" s="166"/>
      <c r="BU152" s="166"/>
      <c r="BV152" s="166"/>
      <c r="BW152" s="166"/>
      <c r="BX152" s="166"/>
      <c r="BY152" s="166"/>
      <c r="BZ152" s="166"/>
      <c r="CA152" s="166"/>
    </row>
    <row r="153" spans="1:79" x14ac:dyDescent="0.15">
      <c r="A153" s="166"/>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c r="AB153" s="166"/>
      <c r="AC153" s="166"/>
      <c r="AD153" s="166"/>
      <c r="AE153" s="166"/>
      <c r="AF153" s="166"/>
      <c r="AG153" s="166"/>
      <c r="AH153" s="166"/>
      <c r="AI153" s="166"/>
      <c r="AJ153" s="166"/>
      <c r="AK153" s="166"/>
      <c r="AL153" s="166"/>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c r="BJ153" s="166"/>
      <c r="BK153" s="166"/>
      <c r="BL153" s="166"/>
      <c r="BM153" s="166"/>
      <c r="BN153" s="166"/>
      <c r="BO153" s="166"/>
      <c r="BP153" s="166"/>
      <c r="BQ153" s="166"/>
      <c r="BR153" s="166"/>
      <c r="BS153" s="166"/>
      <c r="BT153" s="166"/>
      <c r="BU153" s="166"/>
      <c r="BV153" s="166"/>
      <c r="BW153" s="166"/>
      <c r="BX153" s="166"/>
      <c r="BY153" s="166"/>
      <c r="BZ153" s="166"/>
      <c r="CA153" s="166"/>
    </row>
    <row r="154" spans="1:79" x14ac:dyDescent="0.15">
      <c r="A154" s="166"/>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c r="AB154" s="166"/>
      <c r="AC154" s="166"/>
      <c r="AD154" s="166"/>
      <c r="AE154" s="166"/>
      <c r="AF154" s="166"/>
      <c r="AG154" s="166"/>
      <c r="AH154" s="166"/>
      <c r="AI154" s="166"/>
      <c r="AJ154" s="166"/>
      <c r="AK154" s="166"/>
      <c r="AL154" s="166"/>
      <c r="AM154" s="166"/>
      <c r="AN154" s="166"/>
      <c r="AO154" s="166"/>
      <c r="AP154" s="166"/>
      <c r="AQ154" s="166"/>
      <c r="AR154" s="166"/>
      <c r="AS154" s="166"/>
      <c r="AT154" s="166"/>
      <c r="AU154" s="166"/>
      <c r="AV154" s="166"/>
      <c r="AW154" s="166"/>
      <c r="AX154" s="166"/>
      <c r="AY154" s="166"/>
      <c r="AZ154" s="166"/>
      <c r="BA154" s="166"/>
      <c r="BB154" s="166"/>
      <c r="BC154" s="166"/>
      <c r="BD154" s="166"/>
      <c r="BE154" s="166"/>
      <c r="BF154" s="166"/>
      <c r="BG154" s="166"/>
      <c r="BH154" s="166"/>
      <c r="BI154" s="166"/>
      <c r="BJ154" s="166"/>
      <c r="BK154" s="166"/>
      <c r="BL154" s="166"/>
      <c r="BM154" s="166"/>
      <c r="BN154" s="166"/>
      <c r="BO154" s="166"/>
      <c r="BP154" s="166"/>
      <c r="BQ154" s="166"/>
      <c r="BR154" s="166"/>
      <c r="BS154" s="166"/>
      <c r="BT154" s="166"/>
      <c r="BU154" s="166"/>
      <c r="BV154" s="166"/>
      <c r="BW154" s="166"/>
      <c r="BX154" s="166"/>
      <c r="BY154" s="166"/>
      <c r="BZ154" s="166"/>
      <c r="CA154" s="166"/>
    </row>
    <row r="155" spans="1:79" x14ac:dyDescent="0.15">
      <c r="A155" s="166"/>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166"/>
      <c r="AE155" s="166"/>
      <c r="AF155" s="166"/>
      <c r="AG155" s="166"/>
      <c r="AH155" s="166"/>
      <c r="AI155" s="166"/>
      <c r="AJ155" s="166"/>
      <c r="AK155" s="166"/>
      <c r="AL155" s="166"/>
      <c r="AM155" s="166"/>
      <c r="AN155" s="166"/>
      <c r="AO155" s="166"/>
      <c r="AP155" s="166"/>
      <c r="AQ155" s="166"/>
      <c r="AR155" s="166"/>
      <c r="AS155" s="166"/>
      <c r="AT155" s="166"/>
      <c r="AU155" s="166"/>
      <c r="AV155" s="166"/>
      <c r="AW155" s="166"/>
      <c r="AX155" s="166"/>
      <c r="AY155" s="166"/>
      <c r="AZ155" s="166"/>
      <c r="BA155" s="166"/>
      <c r="BB155" s="166"/>
      <c r="BC155" s="166"/>
      <c r="BD155" s="166"/>
      <c r="BE155" s="166"/>
      <c r="BF155" s="166"/>
      <c r="BG155" s="166"/>
      <c r="BH155" s="166"/>
      <c r="BI155" s="166"/>
      <c r="BJ155" s="166"/>
      <c r="BK155" s="166"/>
      <c r="BL155" s="166"/>
      <c r="BM155" s="166"/>
      <c r="BN155" s="166"/>
      <c r="BO155" s="166"/>
      <c r="BP155" s="166"/>
      <c r="BQ155" s="166"/>
      <c r="BR155" s="166"/>
      <c r="BS155" s="166"/>
      <c r="BT155" s="166"/>
      <c r="BU155" s="166"/>
      <c r="BV155" s="166"/>
      <c r="BW155" s="166"/>
      <c r="BX155" s="166"/>
      <c r="BY155" s="166"/>
      <c r="BZ155" s="166"/>
      <c r="CA155" s="166"/>
    </row>
    <row r="156" spans="1:79" x14ac:dyDescent="0.15">
      <c r="A156" s="166"/>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c r="AB156" s="166"/>
      <c r="AC156" s="166"/>
      <c r="AD156" s="166"/>
      <c r="AE156" s="166"/>
      <c r="AF156" s="166"/>
      <c r="AG156" s="166"/>
      <c r="AH156" s="166"/>
      <c r="AI156" s="166"/>
      <c r="AJ156" s="166"/>
      <c r="AK156" s="166"/>
      <c r="AL156" s="166"/>
      <c r="AM156" s="166"/>
      <c r="AN156" s="166"/>
      <c r="AO156" s="166"/>
      <c r="AP156" s="166"/>
      <c r="AQ156" s="166"/>
      <c r="AR156" s="166"/>
      <c r="AS156" s="166"/>
      <c r="AT156" s="166"/>
      <c r="AU156" s="166"/>
      <c r="AV156" s="166"/>
      <c r="AW156" s="166"/>
      <c r="AX156" s="166"/>
      <c r="AY156" s="166"/>
      <c r="AZ156" s="166"/>
      <c r="BA156" s="166"/>
      <c r="BB156" s="166"/>
      <c r="BC156" s="166"/>
      <c r="BD156" s="166"/>
      <c r="BE156" s="166"/>
      <c r="BF156" s="166"/>
      <c r="BG156" s="166"/>
      <c r="BH156" s="166"/>
      <c r="BI156" s="166"/>
      <c r="BJ156" s="166"/>
      <c r="BK156" s="166"/>
      <c r="BL156" s="166"/>
      <c r="BM156" s="166"/>
      <c r="BN156" s="166"/>
      <c r="BO156" s="166"/>
      <c r="BP156" s="166"/>
      <c r="BQ156" s="166"/>
      <c r="BR156" s="166"/>
      <c r="BS156" s="166"/>
      <c r="BT156" s="166"/>
      <c r="BU156" s="166"/>
      <c r="BV156" s="166"/>
      <c r="BW156" s="166"/>
      <c r="BX156" s="166"/>
      <c r="BY156" s="166"/>
      <c r="BZ156" s="166"/>
      <c r="CA156" s="166"/>
    </row>
    <row r="157" spans="1:79" x14ac:dyDescent="0.15">
      <c r="A157" s="166"/>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c r="AB157" s="166"/>
      <c r="AC157" s="166"/>
      <c r="AD157" s="166"/>
      <c r="AE157" s="166"/>
      <c r="AF157" s="166"/>
      <c r="AG157" s="166"/>
      <c r="AH157" s="166"/>
      <c r="AI157" s="166"/>
      <c r="AJ157" s="166"/>
      <c r="AK157" s="166"/>
      <c r="AL157" s="166"/>
      <c r="AM157" s="166"/>
      <c r="AN157" s="166"/>
      <c r="AO157" s="166"/>
      <c r="AP157" s="166"/>
      <c r="AQ157" s="166"/>
      <c r="AR157" s="166"/>
      <c r="AS157" s="166"/>
      <c r="AT157" s="166"/>
      <c r="AU157" s="166"/>
      <c r="AV157" s="166"/>
      <c r="AW157" s="166"/>
      <c r="AX157" s="166"/>
      <c r="AY157" s="166"/>
      <c r="AZ157" s="166"/>
      <c r="BA157" s="166"/>
      <c r="BB157" s="166"/>
      <c r="BC157" s="166"/>
      <c r="BD157" s="166"/>
      <c r="BE157" s="166"/>
      <c r="BF157" s="166"/>
      <c r="BG157" s="166"/>
      <c r="BH157" s="166"/>
      <c r="BI157" s="166"/>
      <c r="BJ157" s="166"/>
      <c r="BK157" s="166"/>
      <c r="BL157" s="166"/>
      <c r="BM157" s="166"/>
      <c r="BN157" s="166"/>
      <c r="BO157" s="166"/>
      <c r="BP157" s="166"/>
      <c r="BQ157" s="166"/>
      <c r="BR157" s="166"/>
      <c r="BS157" s="166"/>
      <c r="BT157" s="166"/>
      <c r="BU157" s="166"/>
      <c r="BV157" s="166"/>
      <c r="BW157" s="166"/>
      <c r="BX157" s="166"/>
      <c r="BY157" s="166"/>
      <c r="BZ157" s="166"/>
      <c r="CA157" s="166"/>
    </row>
    <row r="158" spans="1:79" x14ac:dyDescent="0.15">
      <c r="A158" s="166"/>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6"/>
      <c r="AE158" s="166"/>
      <c r="AF158" s="166"/>
      <c r="AG158" s="166"/>
      <c r="AH158" s="166"/>
      <c r="AI158" s="166"/>
      <c r="AJ158" s="166"/>
      <c r="AK158" s="166"/>
      <c r="AL158" s="166"/>
      <c r="AM158" s="166"/>
      <c r="AN158" s="166"/>
      <c r="AO158" s="166"/>
      <c r="AP158" s="166"/>
      <c r="AQ158" s="166"/>
      <c r="AR158" s="166"/>
      <c r="AS158" s="166"/>
      <c r="AT158" s="166"/>
      <c r="AU158" s="166"/>
      <c r="AV158" s="166"/>
      <c r="AW158" s="166"/>
      <c r="AX158" s="166"/>
      <c r="AY158" s="166"/>
      <c r="AZ158" s="166"/>
      <c r="BA158" s="166"/>
      <c r="BB158" s="166"/>
      <c r="BC158" s="166"/>
      <c r="BD158" s="166"/>
      <c r="BE158" s="166"/>
      <c r="BF158" s="166"/>
      <c r="BG158" s="166"/>
      <c r="BH158" s="166"/>
      <c r="BI158" s="166"/>
      <c r="BJ158" s="166"/>
      <c r="BK158" s="166"/>
      <c r="BL158" s="166"/>
      <c r="BM158" s="166"/>
      <c r="BN158" s="166"/>
      <c r="BO158" s="166"/>
      <c r="BP158" s="166"/>
      <c r="BQ158" s="166"/>
      <c r="BR158" s="166"/>
      <c r="BS158" s="166"/>
      <c r="BT158" s="166"/>
      <c r="BU158" s="166"/>
      <c r="BV158" s="166"/>
      <c r="BW158" s="166"/>
      <c r="BX158" s="166"/>
      <c r="BY158" s="166"/>
      <c r="BZ158" s="166"/>
      <c r="CA158" s="166"/>
    </row>
    <row r="159" spans="1:79" x14ac:dyDescent="0.15">
      <c r="A159" s="166"/>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c r="AB159" s="166"/>
      <c r="AC159" s="166"/>
      <c r="AD159" s="166"/>
      <c r="AE159" s="166"/>
      <c r="AF159" s="166"/>
      <c r="AG159" s="166"/>
      <c r="AH159" s="166"/>
      <c r="AI159" s="166"/>
      <c r="AJ159" s="166"/>
      <c r="AK159" s="166"/>
      <c r="AL159" s="166"/>
      <c r="AM159" s="166"/>
      <c r="AN159" s="166"/>
      <c r="AO159" s="166"/>
      <c r="AP159" s="166"/>
      <c r="AQ159" s="166"/>
      <c r="AR159" s="166"/>
      <c r="AS159" s="166"/>
      <c r="AT159" s="166"/>
      <c r="AU159" s="166"/>
      <c r="AV159" s="166"/>
      <c r="AW159" s="166"/>
      <c r="AX159" s="166"/>
      <c r="AY159" s="166"/>
      <c r="AZ159" s="166"/>
      <c r="BA159" s="166"/>
      <c r="BB159" s="166"/>
      <c r="BC159" s="166"/>
      <c r="BD159" s="166"/>
      <c r="BE159" s="166"/>
      <c r="BF159" s="166"/>
      <c r="BG159" s="166"/>
      <c r="BH159" s="166"/>
      <c r="BI159" s="166"/>
      <c r="BJ159" s="166"/>
      <c r="BK159" s="166"/>
      <c r="BL159" s="166"/>
      <c r="BM159" s="166"/>
      <c r="BN159" s="166"/>
      <c r="BO159" s="166"/>
      <c r="BP159" s="166"/>
      <c r="BQ159" s="166"/>
      <c r="BR159" s="166"/>
      <c r="BS159" s="166"/>
      <c r="BT159" s="166"/>
      <c r="BU159" s="166"/>
      <c r="BV159" s="166"/>
      <c r="BW159" s="166"/>
      <c r="BX159" s="166"/>
      <c r="BY159" s="166"/>
      <c r="BZ159" s="166"/>
      <c r="CA159" s="166"/>
    </row>
    <row r="160" spans="1:79" x14ac:dyDescent="0.15">
      <c r="A160" s="166"/>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6"/>
      <c r="AE160" s="166"/>
      <c r="AF160" s="166"/>
      <c r="AG160" s="166"/>
      <c r="AH160" s="166"/>
      <c r="AI160" s="166"/>
      <c r="AJ160" s="166"/>
      <c r="AK160" s="166"/>
      <c r="AL160" s="166"/>
      <c r="AM160" s="166"/>
      <c r="AN160" s="166"/>
      <c r="AO160" s="166"/>
      <c r="AP160" s="166"/>
      <c r="AQ160" s="166"/>
      <c r="AR160" s="166"/>
      <c r="AS160" s="166"/>
      <c r="AT160" s="166"/>
      <c r="AU160" s="166"/>
      <c r="AV160" s="166"/>
      <c r="AW160" s="166"/>
      <c r="AX160" s="166"/>
      <c r="AY160" s="166"/>
      <c r="AZ160" s="166"/>
      <c r="BA160" s="166"/>
      <c r="BB160" s="166"/>
      <c r="BC160" s="166"/>
      <c r="BD160" s="166"/>
      <c r="BE160" s="166"/>
      <c r="BF160" s="166"/>
      <c r="BG160" s="166"/>
      <c r="BH160" s="166"/>
      <c r="BI160" s="166"/>
      <c r="BJ160" s="166"/>
      <c r="BK160" s="166"/>
      <c r="BL160" s="166"/>
      <c r="BM160" s="166"/>
      <c r="BN160" s="166"/>
      <c r="BO160" s="166"/>
      <c r="BP160" s="166"/>
      <c r="BQ160" s="166"/>
      <c r="BR160" s="166"/>
      <c r="BS160" s="166"/>
      <c r="BT160" s="166"/>
      <c r="BU160" s="166"/>
      <c r="BV160" s="166"/>
      <c r="BW160" s="166"/>
      <c r="BX160" s="166"/>
      <c r="BY160" s="166"/>
      <c r="BZ160" s="166"/>
      <c r="CA160" s="166"/>
    </row>
    <row r="161" spans="1:79" x14ac:dyDescent="0.15">
      <c r="A161" s="166"/>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166"/>
      <c r="AE161" s="166"/>
      <c r="AF161" s="166"/>
      <c r="AG161" s="166"/>
      <c r="AH161" s="166"/>
      <c r="AI161" s="166"/>
      <c r="AJ161" s="166"/>
      <c r="AK161" s="166"/>
      <c r="AL161" s="166"/>
      <c r="AM161" s="166"/>
      <c r="AN161" s="166"/>
      <c r="AO161" s="166"/>
      <c r="AP161" s="166"/>
      <c r="AQ161" s="166"/>
      <c r="AR161" s="166"/>
      <c r="AS161" s="166"/>
      <c r="AT161" s="166"/>
      <c r="AU161" s="166"/>
      <c r="AV161" s="166"/>
      <c r="AW161" s="166"/>
      <c r="AX161" s="166"/>
      <c r="AY161" s="166"/>
      <c r="AZ161" s="166"/>
      <c r="BA161" s="166"/>
      <c r="BB161" s="166"/>
      <c r="BC161" s="166"/>
      <c r="BD161" s="166"/>
      <c r="BE161" s="166"/>
      <c r="BF161" s="166"/>
      <c r="BG161" s="166"/>
      <c r="BH161" s="166"/>
      <c r="BI161" s="166"/>
      <c r="BJ161" s="166"/>
      <c r="BK161" s="166"/>
      <c r="BL161" s="166"/>
      <c r="BM161" s="166"/>
      <c r="BN161" s="166"/>
      <c r="BO161" s="166"/>
      <c r="BP161" s="166"/>
      <c r="BQ161" s="166"/>
      <c r="BR161" s="166"/>
      <c r="BS161" s="166"/>
      <c r="BT161" s="166"/>
      <c r="BU161" s="166"/>
      <c r="BV161" s="166"/>
      <c r="BW161" s="166"/>
      <c r="BX161" s="166"/>
      <c r="BY161" s="166"/>
      <c r="BZ161" s="166"/>
      <c r="CA161" s="166"/>
    </row>
    <row r="162" spans="1:79" x14ac:dyDescent="0.15">
      <c r="A162" s="166"/>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c r="AB162" s="166"/>
      <c r="AC162" s="166"/>
      <c r="AD162" s="166"/>
      <c r="AE162" s="166"/>
      <c r="AF162" s="166"/>
      <c r="AG162" s="166"/>
      <c r="AH162" s="166"/>
      <c r="AI162" s="166"/>
      <c r="AJ162" s="166"/>
      <c r="AK162" s="166"/>
      <c r="AL162" s="166"/>
      <c r="AM162" s="166"/>
      <c r="AN162" s="166"/>
      <c r="AO162" s="166"/>
      <c r="AP162" s="166"/>
      <c r="AQ162" s="166"/>
      <c r="AR162" s="166"/>
      <c r="AS162" s="166"/>
      <c r="AT162" s="166"/>
      <c r="AU162" s="166"/>
      <c r="AV162" s="166"/>
      <c r="AW162" s="166"/>
      <c r="AX162" s="166"/>
      <c r="AY162" s="166"/>
      <c r="AZ162" s="166"/>
      <c r="BA162" s="166"/>
      <c r="BB162" s="166"/>
      <c r="BC162" s="166"/>
      <c r="BD162" s="166"/>
      <c r="BE162" s="166"/>
      <c r="BF162" s="166"/>
      <c r="BG162" s="166"/>
      <c r="BH162" s="166"/>
      <c r="BI162" s="166"/>
      <c r="BJ162" s="166"/>
      <c r="BK162" s="166"/>
      <c r="BL162" s="166"/>
      <c r="BM162" s="166"/>
      <c r="BN162" s="166"/>
      <c r="BO162" s="166"/>
      <c r="BP162" s="166"/>
      <c r="BQ162" s="166"/>
      <c r="BR162" s="166"/>
      <c r="BS162" s="166"/>
      <c r="BT162" s="166"/>
      <c r="BU162" s="166"/>
      <c r="BV162" s="166"/>
      <c r="BW162" s="166"/>
      <c r="BX162" s="166"/>
      <c r="BY162" s="166"/>
      <c r="BZ162" s="166"/>
      <c r="CA162" s="166"/>
    </row>
    <row r="163" spans="1:79" x14ac:dyDescent="0.15">
      <c r="A163" s="166"/>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c r="AB163" s="166"/>
      <c r="AC163" s="166"/>
      <c r="AD163" s="166"/>
      <c r="AE163" s="166"/>
      <c r="AF163" s="166"/>
      <c r="AG163" s="166"/>
      <c r="AH163" s="166"/>
      <c r="AI163" s="166"/>
      <c r="AJ163" s="166"/>
      <c r="AK163" s="166"/>
      <c r="AL163" s="166"/>
      <c r="AM163" s="166"/>
      <c r="AN163" s="166"/>
      <c r="AO163" s="166"/>
      <c r="AP163" s="166"/>
      <c r="AQ163" s="166"/>
      <c r="AR163" s="166"/>
      <c r="AS163" s="166"/>
      <c r="AT163" s="166"/>
      <c r="AU163" s="166"/>
      <c r="AV163" s="166"/>
      <c r="AW163" s="166"/>
      <c r="AX163" s="166"/>
      <c r="AY163" s="166"/>
      <c r="AZ163" s="166"/>
      <c r="BA163" s="166"/>
      <c r="BB163" s="166"/>
      <c r="BC163" s="166"/>
      <c r="BD163" s="166"/>
      <c r="BE163" s="166"/>
      <c r="BF163" s="166"/>
      <c r="BG163" s="166"/>
      <c r="BH163" s="166"/>
      <c r="BI163" s="166"/>
      <c r="BJ163" s="166"/>
      <c r="BK163" s="166"/>
      <c r="BL163" s="166"/>
      <c r="BM163" s="166"/>
      <c r="BN163" s="166"/>
      <c r="BO163" s="166"/>
      <c r="BP163" s="166"/>
      <c r="BQ163" s="166"/>
      <c r="BR163" s="166"/>
      <c r="BS163" s="166"/>
      <c r="BT163" s="166"/>
      <c r="BU163" s="166"/>
      <c r="BV163" s="166"/>
      <c r="BW163" s="166"/>
      <c r="BX163" s="166"/>
      <c r="BY163" s="166"/>
      <c r="BZ163" s="166"/>
      <c r="CA163" s="166"/>
    </row>
    <row r="164" spans="1:79" x14ac:dyDescent="0.15">
      <c r="A164" s="166"/>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66"/>
      <c r="AC164" s="166"/>
      <c r="AD164" s="166"/>
      <c r="AE164" s="166"/>
      <c r="AF164" s="166"/>
      <c r="AG164" s="166"/>
      <c r="AH164" s="166"/>
      <c r="AI164" s="166"/>
      <c r="AJ164" s="166"/>
      <c r="AK164" s="166"/>
      <c r="AL164" s="166"/>
      <c r="AM164" s="166"/>
      <c r="AN164" s="166"/>
      <c r="AO164" s="166"/>
      <c r="AP164" s="166"/>
      <c r="AQ164" s="166"/>
      <c r="AR164" s="166"/>
      <c r="AS164" s="166"/>
      <c r="AT164" s="166"/>
      <c r="AU164" s="166"/>
      <c r="AV164" s="166"/>
      <c r="AW164" s="166"/>
      <c r="AX164" s="166"/>
      <c r="AY164" s="166"/>
      <c r="AZ164" s="166"/>
      <c r="BA164" s="166"/>
      <c r="BB164" s="166"/>
      <c r="BC164" s="166"/>
      <c r="BD164" s="166"/>
      <c r="BE164" s="166"/>
      <c r="BF164" s="166"/>
      <c r="BG164" s="166"/>
      <c r="BH164" s="166"/>
      <c r="BI164" s="166"/>
      <c r="BJ164" s="166"/>
      <c r="BK164" s="166"/>
      <c r="BL164" s="166"/>
      <c r="BM164" s="166"/>
      <c r="BN164" s="166"/>
      <c r="BO164" s="166"/>
      <c r="BP164" s="166"/>
      <c r="BQ164" s="166"/>
      <c r="BR164" s="166"/>
      <c r="BS164" s="166"/>
      <c r="BT164" s="166"/>
      <c r="BU164" s="166"/>
      <c r="BV164" s="166"/>
      <c r="BW164" s="166"/>
      <c r="BX164" s="166"/>
      <c r="BY164" s="166"/>
      <c r="BZ164" s="166"/>
      <c r="CA164" s="166"/>
    </row>
    <row r="165" spans="1:79" x14ac:dyDescent="0.15">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c r="AB165" s="166"/>
      <c r="AC165" s="166"/>
      <c r="AD165" s="166"/>
      <c r="AE165" s="166"/>
      <c r="AF165" s="166"/>
      <c r="AG165" s="166"/>
      <c r="AH165" s="166"/>
      <c r="AI165" s="166"/>
      <c r="AJ165" s="166"/>
      <c r="AK165" s="166"/>
      <c r="AL165" s="166"/>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c r="BJ165" s="166"/>
      <c r="BK165" s="166"/>
      <c r="BL165" s="166"/>
      <c r="BM165" s="166"/>
      <c r="BN165" s="166"/>
      <c r="BO165" s="166"/>
      <c r="BP165" s="166"/>
      <c r="BQ165" s="166"/>
      <c r="BR165" s="166"/>
      <c r="BS165" s="166"/>
      <c r="BT165" s="166"/>
      <c r="BU165" s="166"/>
      <c r="BV165" s="166"/>
      <c r="BW165" s="166"/>
      <c r="BX165" s="166"/>
      <c r="BY165" s="166"/>
      <c r="BZ165" s="166"/>
      <c r="CA165" s="166"/>
    </row>
    <row r="166" spans="1:79" x14ac:dyDescent="0.15">
      <c r="A166" s="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c r="AB166" s="166"/>
      <c r="AC166" s="166"/>
      <c r="AD166" s="166"/>
      <c r="AE166" s="166"/>
      <c r="AF166" s="166"/>
      <c r="AG166" s="166"/>
      <c r="AH166" s="166"/>
      <c r="AI166" s="166"/>
      <c r="AJ166" s="166"/>
      <c r="AK166" s="166"/>
      <c r="AL166" s="166"/>
      <c r="AM166" s="166"/>
      <c r="AN166" s="166"/>
      <c r="AO166" s="166"/>
      <c r="AP166" s="166"/>
      <c r="AQ166" s="166"/>
      <c r="AR166" s="166"/>
      <c r="AS166" s="166"/>
      <c r="AT166" s="166"/>
      <c r="AU166" s="166"/>
      <c r="AV166" s="166"/>
      <c r="AW166" s="166"/>
      <c r="AX166" s="166"/>
      <c r="AY166" s="166"/>
      <c r="AZ166" s="166"/>
      <c r="BA166" s="166"/>
      <c r="BB166" s="166"/>
      <c r="BC166" s="166"/>
      <c r="BD166" s="166"/>
      <c r="BE166" s="166"/>
      <c r="BF166" s="166"/>
      <c r="BG166" s="166"/>
      <c r="BH166" s="166"/>
      <c r="BI166" s="166"/>
      <c r="BJ166" s="166"/>
      <c r="BK166" s="166"/>
      <c r="BL166" s="166"/>
      <c r="BM166" s="166"/>
      <c r="BN166" s="166"/>
      <c r="BO166" s="166"/>
      <c r="BP166" s="166"/>
      <c r="BQ166" s="166"/>
      <c r="BR166" s="166"/>
      <c r="BS166" s="166"/>
      <c r="BT166" s="166"/>
      <c r="BU166" s="166"/>
      <c r="BV166" s="166"/>
      <c r="BW166" s="166"/>
      <c r="BX166" s="166"/>
      <c r="BY166" s="166"/>
      <c r="BZ166" s="166"/>
      <c r="CA166" s="166"/>
    </row>
    <row r="167" spans="1:79" x14ac:dyDescent="0.15">
      <c r="A167" s="166"/>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c r="AB167" s="166"/>
      <c r="AC167" s="166"/>
      <c r="AD167" s="166"/>
      <c r="AE167" s="166"/>
      <c r="AF167" s="166"/>
      <c r="AG167" s="166"/>
      <c r="AH167" s="166"/>
      <c r="AI167" s="166"/>
      <c r="AJ167" s="166"/>
      <c r="AK167" s="166"/>
      <c r="AL167" s="166"/>
      <c r="AM167" s="166"/>
      <c r="AN167" s="166"/>
      <c r="AO167" s="166"/>
      <c r="AP167" s="166"/>
      <c r="AQ167" s="166"/>
      <c r="AR167" s="166"/>
      <c r="AS167" s="166"/>
      <c r="AT167" s="166"/>
      <c r="AU167" s="166"/>
      <c r="AV167" s="166"/>
      <c r="AW167" s="166"/>
      <c r="AX167" s="166"/>
      <c r="AY167" s="166"/>
      <c r="AZ167" s="166"/>
      <c r="BA167" s="166"/>
      <c r="BB167" s="166"/>
      <c r="BC167" s="166"/>
      <c r="BD167" s="166"/>
      <c r="BE167" s="166"/>
      <c r="BF167" s="166"/>
      <c r="BG167" s="166"/>
      <c r="BH167" s="166"/>
      <c r="BI167" s="166"/>
      <c r="BJ167" s="166"/>
      <c r="BK167" s="166"/>
      <c r="BL167" s="166"/>
      <c r="BM167" s="166"/>
      <c r="BN167" s="166"/>
      <c r="BO167" s="166"/>
      <c r="BP167" s="166"/>
      <c r="BQ167" s="166"/>
      <c r="BR167" s="166"/>
      <c r="BS167" s="166"/>
      <c r="BT167" s="166"/>
      <c r="BU167" s="166"/>
      <c r="BV167" s="166"/>
      <c r="BW167" s="166"/>
      <c r="BX167" s="166"/>
      <c r="BY167" s="166"/>
      <c r="BZ167" s="166"/>
      <c r="CA167" s="166"/>
    </row>
    <row r="168" spans="1:79" x14ac:dyDescent="0.15">
      <c r="A168" s="166"/>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AK168" s="166"/>
      <c r="AL168" s="166"/>
      <c r="AM168" s="166"/>
      <c r="AN168" s="166"/>
      <c r="AO168" s="166"/>
      <c r="AP168" s="166"/>
      <c r="AQ168" s="166"/>
      <c r="AR168" s="166"/>
      <c r="AS168" s="166"/>
      <c r="AT168" s="166"/>
      <c r="AU168" s="166"/>
      <c r="AV168" s="166"/>
      <c r="AW168" s="166"/>
      <c r="AX168" s="166"/>
      <c r="AY168" s="166"/>
      <c r="AZ168" s="166"/>
      <c r="BA168" s="166"/>
      <c r="BB168" s="166"/>
      <c r="BC168" s="166"/>
      <c r="BD168" s="166"/>
      <c r="BE168" s="166"/>
      <c r="BF168" s="166"/>
      <c r="BG168" s="166"/>
      <c r="BH168" s="166"/>
      <c r="BI168" s="166"/>
      <c r="BJ168" s="166"/>
      <c r="BK168" s="166"/>
      <c r="BL168" s="166"/>
      <c r="BM168" s="166"/>
      <c r="BN168" s="166"/>
      <c r="BO168" s="166"/>
      <c r="BP168" s="166"/>
      <c r="BQ168" s="166"/>
      <c r="BR168" s="166"/>
      <c r="BS168" s="166"/>
      <c r="BT168" s="166"/>
      <c r="BU168" s="166"/>
      <c r="BV168" s="166"/>
      <c r="BW168" s="166"/>
      <c r="BX168" s="166"/>
      <c r="BY168" s="166"/>
      <c r="BZ168" s="166"/>
      <c r="CA168" s="166"/>
    </row>
    <row r="169" spans="1:79" x14ac:dyDescent="0.15">
      <c r="A169" s="166"/>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c r="AH169" s="166"/>
      <c r="AI169" s="166"/>
      <c r="AJ169" s="166"/>
      <c r="AK169" s="166"/>
      <c r="AL169" s="166"/>
      <c r="AM169" s="166"/>
      <c r="AN169" s="166"/>
      <c r="AO169" s="166"/>
      <c r="AP169" s="166"/>
      <c r="AQ169" s="166"/>
      <c r="AR169" s="166"/>
      <c r="AS169" s="166"/>
      <c r="AT169" s="166"/>
      <c r="AU169" s="166"/>
      <c r="AV169" s="166"/>
      <c r="AW169" s="166"/>
      <c r="AX169" s="166"/>
      <c r="AY169" s="166"/>
      <c r="AZ169" s="166"/>
      <c r="BA169" s="166"/>
      <c r="BB169" s="166"/>
      <c r="BC169" s="166"/>
      <c r="BD169" s="166"/>
      <c r="BE169" s="166"/>
      <c r="BF169" s="166"/>
      <c r="BG169" s="166"/>
      <c r="BH169" s="166"/>
      <c r="BI169" s="166"/>
      <c r="BJ169" s="166"/>
      <c r="BK169" s="166"/>
      <c r="BL169" s="166"/>
      <c r="BM169" s="166"/>
      <c r="BN169" s="166"/>
      <c r="BO169" s="166"/>
      <c r="BP169" s="166"/>
      <c r="BQ169" s="166"/>
      <c r="BR169" s="166"/>
      <c r="BS169" s="166"/>
      <c r="BT169" s="166"/>
      <c r="BU169" s="166"/>
      <c r="BV169" s="166"/>
      <c r="BW169" s="166"/>
      <c r="BX169" s="166"/>
      <c r="BY169" s="166"/>
      <c r="BZ169" s="166"/>
      <c r="CA169" s="166"/>
    </row>
    <row r="170" spans="1:79" x14ac:dyDescent="0.15">
      <c r="A170" s="166"/>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c r="AF170" s="166"/>
      <c r="AG170" s="166"/>
      <c r="AH170" s="166"/>
      <c r="AI170" s="166"/>
      <c r="AJ170" s="166"/>
      <c r="AK170" s="166"/>
      <c r="AL170" s="166"/>
      <c r="AM170" s="166"/>
      <c r="AN170" s="166"/>
      <c r="AO170" s="166"/>
      <c r="AP170" s="166"/>
      <c r="AQ170" s="166"/>
      <c r="AR170" s="166"/>
      <c r="AS170" s="166"/>
      <c r="AT170" s="166"/>
      <c r="AU170" s="166"/>
      <c r="AV170" s="166"/>
      <c r="AW170" s="166"/>
      <c r="AX170" s="166"/>
      <c r="AY170" s="166"/>
      <c r="AZ170" s="166"/>
      <c r="BA170" s="166"/>
      <c r="BB170" s="166"/>
      <c r="BC170" s="166"/>
      <c r="BD170" s="166"/>
      <c r="BE170" s="166"/>
      <c r="BF170" s="166"/>
      <c r="BG170" s="166"/>
      <c r="BH170" s="166"/>
      <c r="BI170" s="166"/>
      <c r="BJ170" s="166"/>
      <c r="BK170" s="166"/>
      <c r="BL170" s="166"/>
      <c r="BM170" s="166"/>
      <c r="BN170" s="166"/>
      <c r="BO170" s="166"/>
      <c r="BP170" s="166"/>
      <c r="BQ170" s="166"/>
      <c r="BR170" s="166"/>
      <c r="BS170" s="166"/>
      <c r="BT170" s="166"/>
      <c r="BU170" s="166"/>
      <c r="BV170" s="166"/>
      <c r="BW170" s="166"/>
      <c r="BX170" s="166"/>
      <c r="BY170" s="166"/>
      <c r="BZ170" s="166"/>
      <c r="CA170" s="166"/>
    </row>
    <row r="171" spans="1:79" x14ac:dyDescent="0.15">
      <c r="A171" s="166"/>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F171" s="166"/>
      <c r="AG171" s="166"/>
      <c r="AH171" s="166"/>
      <c r="AI171" s="166"/>
      <c r="AJ171" s="166"/>
      <c r="AK171" s="166"/>
      <c r="AL171" s="166"/>
      <c r="AM171" s="166"/>
      <c r="AN171" s="166"/>
      <c r="AO171" s="166"/>
      <c r="AP171" s="166"/>
      <c r="AQ171" s="166"/>
      <c r="AR171" s="166"/>
      <c r="AS171" s="166"/>
      <c r="AT171" s="166"/>
      <c r="AU171" s="166"/>
      <c r="AV171" s="166"/>
      <c r="AW171" s="166"/>
      <c r="AX171" s="166"/>
      <c r="AY171" s="166"/>
      <c r="AZ171" s="166"/>
      <c r="BA171" s="166"/>
      <c r="BB171" s="166"/>
      <c r="BC171" s="166"/>
      <c r="BD171" s="166"/>
      <c r="BE171" s="166"/>
      <c r="BF171" s="166"/>
      <c r="BG171" s="166"/>
      <c r="BH171" s="166"/>
      <c r="BI171" s="166"/>
      <c r="BJ171" s="166"/>
      <c r="BK171" s="166"/>
      <c r="BL171" s="166"/>
      <c r="BM171" s="166"/>
      <c r="BN171" s="166"/>
      <c r="BO171" s="166"/>
      <c r="BP171" s="166"/>
      <c r="BQ171" s="166"/>
      <c r="BR171" s="166"/>
      <c r="BS171" s="166"/>
      <c r="BT171" s="166"/>
      <c r="BU171" s="166"/>
      <c r="BV171" s="166"/>
      <c r="BW171" s="166"/>
      <c r="BX171" s="166"/>
      <c r="BY171" s="166"/>
      <c r="BZ171" s="166"/>
      <c r="CA171" s="166"/>
    </row>
    <row r="172" spans="1:79" x14ac:dyDescent="0.15">
      <c r="A172" s="166"/>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66"/>
      <c r="AG172" s="166"/>
      <c r="AH172" s="166"/>
      <c r="AI172" s="166"/>
      <c r="AJ172" s="166"/>
      <c r="AK172" s="166"/>
      <c r="AL172" s="166"/>
      <c r="AM172" s="166"/>
      <c r="AN172" s="166"/>
      <c r="AO172" s="166"/>
      <c r="AP172" s="166"/>
      <c r="AQ172" s="166"/>
      <c r="AR172" s="166"/>
      <c r="AS172" s="166"/>
      <c r="AT172" s="166"/>
      <c r="AU172" s="166"/>
      <c r="AV172" s="166"/>
      <c r="AW172" s="166"/>
      <c r="AX172" s="166"/>
      <c r="AY172" s="166"/>
      <c r="AZ172" s="166"/>
      <c r="BA172" s="166"/>
      <c r="BB172" s="166"/>
      <c r="BC172" s="166"/>
      <c r="BD172" s="166"/>
      <c r="BE172" s="166"/>
      <c r="BF172" s="166"/>
      <c r="BG172" s="166"/>
      <c r="BH172" s="166"/>
      <c r="BI172" s="166"/>
      <c r="BJ172" s="166"/>
      <c r="BK172" s="166"/>
      <c r="BL172" s="166"/>
      <c r="BM172" s="166"/>
      <c r="BN172" s="166"/>
      <c r="BO172" s="166"/>
      <c r="BP172" s="166"/>
      <c r="BQ172" s="166"/>
      <c r="BR172" s="166"/>
      <c r="BS172" s="166"/>
      <c r="BT172" s="166"/>
      <c r="BU172" s="166"/>
      <c r="BV172" s="166"/>
      <c r="BW172" s="166"/>
      <c r="BX172" s="166"/>
      <c r="BY172" s="166"/>
      <c r="BZ172" s="166"/>
      <c r="CA172" s="166"/>
    </row>
    <row r="173" spans="1:79" x14ac:dyDescent="0.15">
      <c r="A173" s="166"/>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J173" s="166"/>
      <c r="AK173" s="166"/>
      <c r="AL173" s="166"/>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6"/>
      <c r="BM173" s="166"/>
      <c r="BN173" s="166"/>
      <c r="BO173" s="166"/>
      <c r="BP173" s="166"/>
      <c r="BQ173" s="166"/>
      <c r="BR173" s="166"/>
      <c r="BS173" s="166"/>
      <c r="BT173" s="166"/>
      <c r="BU173" s="166"/>
      <c r="BV173" s="166"/>
      <c r="BW173" s="166"/>
      <c r="BX173" s="166"/>
      <c r="BY173" s="166"/>
      <c r="BZ173" s="166"/>
      <c r="CA173" s="166"/>
    </row>
    <row r="174" spans="1:79" x14ac:dyDescent="0.15">
      <c r="A174" s="166"/>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c r="AE174" s="166"/>
      <c r="AF174" s="166"/>
      <c r="AG174" s="166"/>
      <c r="AH174" s="166"/>
      <c r="AI174" s="166"/>
      <c r="AJ174" s="166"/>
      <c r="AK174" s="166"/>
      <c r="AL174" s="166"/>
      <c r="AM174" s="166"/>
      <c r="AN174" s="166"/>
      <c r="AO174" s="166"/>
      <c r="AP174" s="166"/>
      <c r="AQ174" s="166"/>
      <c r="AR174" s="166"/>
      <c r="AS174" s="166"/>
      <c r="AT174" s="166"/>
      <c r="AU174" s="166"/>
      <c r="AV174" s="166"/>
      <c r="AW174" s="166"/>
      <c r="AX174" s="166"/>
      <c r="AY174" s="166"/>
      <c r="AZ174" s="166"/>
      <c r="BA174" s="166"/>
      <c r="BB174" s="166"/>
      <c r="BC174" s="166"/>
      <c r="BD174" s="166"/>
      <c r="BE174" s="166"/>
      <c r="BF174" s="166"/>
      <c r="BG174" s="166"/>
      <c r="BH174" s="166"/>
      <c r="BI174" s="166"/>
      <c r="BJ174" s="166"/>
      <c r="BK174" s="166"/>
      <c r="BL174" s="166"/>
      <c r="BM174" s="166"/>
      <c r="BN174" s="166"/>
      <c r="BO174" s="166"/>
      <c r="BP174" s="166"/>
      <c r="BQ174" s="166"/>
      <c r="BR174" s="166"/>
      <c r="BS174" s="166"/>
      <c r="BT174" s="166"/>
      <c r="BU174" s="166"/>
      <c r="BV174" s="166"/>
      <c r="BW174" s="166"/>
      <c r="BX174" s="166"/>
      <c r="BY174" s="166"/>
      <c r="BZ174" s="166"/>
      <c r="CA174" s="166"/>
    </row>
    <row r="175" spans="1:79" x14ac:dyDescent="0.15">
      <c r="A175" s="166"/>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c r="AB175" s="166"/>
      <c r="AC175" s="166"/>
      <c r="AD175" s="166"/>
      <c r="AE175" s="166"/>
      <c r="AF175" s="166"/>
      <c r="AG175" s="166"/>
      <c r="AH175" s="166"/>
      <c r="AI175" s="166"/>
      <c r="AJ175" s="166"/>
      <c r="AK175" s="166"/>
      <c r="AL175" s="166"/>
      <c r="AM175" s="166"/>
      <c r="AN175" s="166"/>
      <c r="AO175" s="166"/>
      <c r="AP175" s="166"/>
      <c r="AQ175" s="166"/>
      <c r="AR175" s="166"/>
      <c r="AS175" s="166"/>
      <c r="AT175" s="166"/>
      <c r="AU175" s="166"/>
      <c r="AV175" s="166"/>
      <c r="AW175" s="166"/>
      <c r="AX175" s="166"/>
      <c r="AY175" s="166"/>
      <c r="AZ175" s="166"/>
      <c r="BA175" s="166"/>
      <c r="BB175" s="166"/>
      <c r="BC175" s="166"/>
      <c r="BD175" s="166"/>
      <c r="BE175" s="166"/>
      <c r="BF175" s="166"/>
      <c r="BG175" s="166"/>
      <c r="BH175" s="166"/>
      <c r="BI175" s="166"/>
      <c r="BJ175" s="166"/>
      <c r="BK175" s="166"/>
      <c r="BL175" s="166"/>
      <c r="BM175" s="166"/>
      <c r="BN175" s="166"/>
      <c r="BO175" s="166"/>
      <c r="BP175" s="166"/>
      <c r="BQ175" s="166"/>
      <c r="BR175" s="166"/>
      <c r="BS175" s="166"/>
      <c r="BT175" s="166"/>
      <c r="BU175" s="166"/>
      <c r="BV175" s="166"/>
      <c r="BW175" s="166"/>
      <c r="BX175" s="166"/>
      <c r="BY175" s="166"/>
      <c r="BZ175" s="166"/>
      <c r="CA175" s="166"/>
    </row>
    <row r="176" spans="1:79" x14ac:dyDescent="0.15">
      <c r="A176" s="166"/>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c r="AB176" s="166"/>
      <c r="AC176" s="166"/>
      <c r="AD176" s="166"/>
      <c r="AE176" s="166"/>
      <c r="AF176" s="166"/>
      <c r="AG176" s="166"/>
      <c r="AH176" s="166"/>
      <c r="AI176" s="166"/>
      <c r="AJ176" s="166"/>
      <c r="AK176" s="166"/>
      <c r="AL176" s="166"/>
      <c r="AM176" s="166"/>
      <c r="AN176" s="166"/>
      <c r="AO176" s="166"/>
      <c r="AP176" s="166"/>
      <c r="AQ176" s="166"/>
      <c r="AR176" s="166"/>
      <c r="AS176" s="166"/>
      <c r="AT176" s="166"/>
      <c r="AU176" s="166"/>
      <c r="AV176" s="166"/>
      <c r="AW176" s="166"/>
      <c r="AX176" s="166"/>
      <c r="AY176" s="166"/>
      <c r="AZ176" s="166"/>
      <c r="BA176" s="166"/>
      <c r="BB176" s="166"/>
      <c r="BC176" s="166"/>
      <c r="BD176" s="166"/>
      <c r="BE176" s="166"/>
      <c r="BF176" s="166"/>
      <c r="BG176" s="166"/>
      <c r="BH176" s="166"/>
      <c r="BI176" s="166"/>
      <c r="BJ176" s="166"/>
      <c r="BK176" s="166"/>
      <c r="BL176" s="166"/>
      <c r="BM176" s="166"/>
      <c r="BN176" s="166"/>
      <c r="BO176" s="166"/>
      <c r="BP176" s="166"/>
      <c r="BQ176" s="166"/>
      <c r="BR176" s="166"/>
      <c r="BS176" s="166"/>
      <c r="BT176" s="166"/>
      <c r="BU176" s="166"/>
      <c r="BV176" s="166"/>
      <c r="BW176" s="166"/>
      <c r="BX176" s="166"/>
      <c r="BY176" s="166"/>
      <c r="BZ176" s="166"/>
      <c r="CA176" s="166"/>
    </row>
    <row r="177" spans="1:79" x14ac:dyDescent="0.15">
      <c r="A177" s="166"/>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66"/>
      <c r="AC177" s="166"/>
      <c r="AD177" s="166"/>
      <c r="AE177" s="166"/>
      <c r="AF177" s="166"/>
      <c r="AG177" s="166"/>
      <c r="AH177" s="166"/>
      <c r="AI177" s="166"/>
      <c r="AJ177" s="166"/>
      <c r="AK177" s="166"/>
      <c r="AL177" s="166"/>
      <c r="AM177" s="166"/>
      <c r="AN177" s="166"/>
      <c r="AO177" s="166"/>
      <c r="AP177" s="166"/>
      <c r="AQ177" s="166"/>
      <c r="AR177" s="166"/>
      <c r="AS177" s="166"/>
      <c r="AT177" s="166"/>
      <c r="AU177" s="166"/>
      <c r="AV177" s="166"/>
      <c r="AW177" s="166"/>
      <c r="AX177" s="166"/>
      <c r="AY177" s="166"/>
      <c r="AZ177" s="166"/>
      <c r="BA177" s="166"/>
      <c r="BB177" s="166"/>
      <c r="BC177" s="166"/>
      <c r="BD177" s="166"/>
      <c r="BE177" s="166"/>
      <c r="BF177" s="166"/>
      <c r="BG177" s="166"/>
      <c r="BH177" s="166"/>
      <c r="BI177" s="166"/>
      <c r="BJ177" s="166"/>
      <c r="BK177" s="166"/>
      <c r="BL177" s="166"/>
      <c r="BM177" s="166"/>
      <c r="BN177" s="166"/>
      <c r="BO177" s="166"/>
      <c r="BP177" s="166"/>
      <c r="BQ177" s="166"/>
      <c r="BR177" s="166"/>
      <c r="BS177" s="166"/>
      <c r="BT177" s="166"/>
      <c r="BU177" s="166"/>
      <c r="BV177" s="166"/>
      <c r="BW177" s="166"/>
      <c r="BX177" s="166"/>
      <c r="BY177" s="166"/>
      <c r="BZ177" s="166"/>
      <c r="CA177" s="166"/>
    </row>
    <row r="178" spans="1:79" x14ac:dyDescent="0.15">
      <c r="A178" s="166"/>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166"/>
      <c r="AF178" s="166"/>
      <c r="AG178" s="166"/>
      <c r="AH178" s="166"/>
      <c r="AI178" s="166"/>
      <c r="AJ178" s="166"/>
      <c r="AK178" s="166"/>
      <c r="AL178" s="166"/>
      <c r="AM178" s="166"/>
      <c r="AN178" s="166"/>
      <c r="AO178" s="166"/>
      <c r="AP178" s="166"/>
      <c r="AQ178" s="166"/>
      <c r="AR178" s="166"/>
      <c r="AS178" s="166"/>
      <c r="AT178" s="166"/>
      <c r="AU178" s="166"/>
      <c r="AV178" s="166"/>
      <c r="AW178" s="166"/>
      <c r="AX178" s="166"/>
      <c r="AY178" s="166"/>
      <c r="AZ178" s="166"/>
      <c r="BA178" s="166"/>
      <c r="BB178" s="166"/>
      <c r="BC178" s="166"/>
      <c r="BD178" s="166"/>
      <c r="BE178" s="166"/>
      <c r="BF178" s="166"/>
      <c r="BG178" s="166"/>
      <c r="BH178" s="166"/>
      <c r="BI178" s="166"/>
      <c r="BJ178" s="166"/>
      <c r="BK178" s="166"/>
      <c r="BL178" s="166"/>
      <c r="BM178" s="166"/>
      <c r="BN178" s="166"/>
      <c r="BO178" s="166"/>
      <c r="BP178" s="166"/>
      <c r="BQ178" s="166"/>
      <c r="BR178" s="166"/>
      <c r="BS178" s="166"/>
      <c r="BT178" s="166"/>
      <c r="BU178" s="166"/>
      <c r="BV178" s="166"/>
      <c r="BW178" s="166"/>
      <c r="BX178" s="166"/>
      <c r="BY178" s="166"/>
      <c r="BZ178" s="166"/>
      <c r="CA178" s="166"/>
    </row>
    <row r="179" spans="1:79" x14ac:dyDescent="0.15">
      <c r="A179" s="166"/>
      <c r="B179" s="166"/>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c r="AC179" s="166"/>
      <c r="AD179" s="166"/>
      <c r="AE179" s="166"/>
      <c r="AF179" s="166"/>
      <c r="AG179" s="166"/>
      <c r="AH179" s="166"/>
      <c r="AI179" s="166"/>
      <c r="AJ179" s="166"/>
      <c r="AK179" s="166"/>
      <c r="AL179" s="166"/>
      <c r="AM179" s="166"/>
      <c r="AN179" s="166"/>
      <c r="AO179" s="166"/>
      <c r="AP179" s="166"/>
      <c r="AQ179" s="166"/>
      <c r="AR179" s="166"/>
      <c r="AS179" s="166"/>
      <c r="AT179" s="166"/>
      <c r="AU179" s="166"/>
      <c r="AV179" s="166"/>
      <c r="AW179" s="166"/>
      <c r="AX179" s="166"/>
      <c r="AY179" s="166"/>
      <c r="AZ179" s="166"/>
      <c r="BA179" s="166"/>
      <c r="BB179" s="166"/>
      <c r="BC179" s="166"/>
      <c r="BD179" s="166"/>
      <c r="BE179" s="166"/>
      <c r="BF179" s="166"/>
      <c r="BG179" s="166"/>
      <c r="BH179" s="166"/>
      <c r="BI179" s="166"/>
      <c r="BJ179" s="166"/>
      <c r="BK179" s="166"/>
      <c r="BL179" s="166"/>
      <c r="BM179" s="166"/>
      <c r="BN179" s="166"/>
      <c r="BO179" s="166"/>
      <c r="BP179" s="166"/>
      <c r="BQ179" s="166"/>
      <c r="BR179" s="166"/>
      <c r="BS179" s="166"/>
      <c r="BT179" s="166"/>
      <c r="BU179" s="166"/>
      <c r="BV179" s="166"/>
      <c r="BW179" s="166"/>
      <c r="BX179" s="166"/>
      <c r="BY179" s="166"/>
      <c r="BZ179" s="166"/>
      <c r="CA179" s="166"/>
    </row>
    <row r="180" spans="1:79" x14ac:dyDescent="0.15">
      <c r="A180" s="166"/>
      <c r="B180" s="166"/>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c r="AC180" s="166"/>
      <c r="AD180" s="166"/>
      <c r="AE180" s="166"/>
      <c r="AF180" s="166"/>
      <c r="AG180" s="166"/>
      <c r="AH180" s="166"/>
      <c r="AI180" s="166"/>
      <c r="AJ180" s="166"/>
      <c r="AK180" s="166"/>
      <c r="AL180" s="166"/>
      <c r="AM180" s="166"/>
      <c r="AN180" s="166"/>
      <c r="AO180" s="166"/>
      <c r="AP180" s="166"/>
      <c r="AQ180" s="166"/>
      <c r="AR180" s="166"/>
      <c r="AS180" s="166"/>
      <c r="AT180" s="166"/>
      <c r="AU180" s="166"/>
      <c r="AV180" s="166"/>
      <c r="AW180" s="166"/>
      <c r="AX180" s="166"/>
      <c r="AY180" s="166"/>
      <c r="AZ180" s="166"/>
      <c r="BA180" s="166"/>
      <c r="BB180" s="166"/>
      <c r="BC180" s="166"/>
      <c r="BD180" s="166"/>
      <c r="BE180" s="166"/>
      <c r="BF180" s="166"/>
      <c r="BG180" s="166"/>
      <c r="BH180" s="166"/>
      <c r="BI180" s="166"/>
      <c r="BJ180" s="166"/>
      <c r="BK180" s="166"/>
      <c r="BL180" s="166"/>
      <c r="BM180" s="166"/>
      <c r="BN180" s="166"/>
      <c r="BO180" s="166"/>
      <c r="BP180" s="166"/>
      <c r="BQ180" s="166"/>
      <c r="BR180" s="166"/>
      <c r="BS180" s="166"/>
      <c r="BT180" s="166"/>
      <c r="BU180" s="166"/>
      <c r="BV180" s="166"/>
      <c r="BW180" s="166"/>
      <c r="BX180" s="166"/>
      <c r="BY180" s="166"/>
      <c r="BZ180" s="166"/>
      <c r="CA180" s="166"/>
    </row>
    <row r="181" spans="1:79" x14ac:dyDescent="0.15">
      <c r="A181" s="166"/>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c r="AC181" s="166"/>
      <c r="AD181" s="166"/>
      <c r="AE181" s="166"/>
      <c r="AF181" s="166"/>
      <c r="AG181" s="166"/>
      <c r="AH181" s="166"/>
      <c r="AI181" s="166"/>
      <c r="AJ181" s="166"/>
      <c r="AK181" s="166"/>
      <c r="AL181" s="166"/>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6"/>
      <c r="BR181" s="166"/>
      <c r="BS181" s="166"/>
      <c r="BT181" s="166"/>
      <c r="BU181" s="166"/>
      <c r="BV181" s="166"/>
      <c r="BW181" s="166"/>
      <c r="BX181" s="166"/>
      <c r="BY181" s="166"/>
      <c r="BZ181" s="166"/>
      <c r="CA181" s="166"/>
    </row>
    <row r="182" spans="1:79" x14ac:dyDescent="0.15">
      <c r="A182" s="166"/>
      <c r="B182" s="166"/>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c r="AB182" s="166"/>
      <c r="AC182" s="166"/>
      <c r="AD182" s="166"/>
      <c r="AE182" s="166"/>
      <c r="AF182" s="166"/>
      <c r="AG182" s="166"/>
      <c r="AH182" s="166"/>
      <c r="AI182" s="166"/>
      <c r="AJ182" s="166"/>
      <c r="AK182" s="166"/>
      <c r="AL182" s="166"/>
      <c r="AM182" s="166"/>
      <c r="AN182" s="166"/>
      <c r="AO182" s="166"/>
      <c r="AP182" s="166"/>
      <c r="AQ182" s="166"/>
      <c r="AR182" s="166"/>
      <c r="AS182" s="166"/>
      <c r="AT182" s="166"/>
      <c r="AU182" s="166"/>
      <c r="AV182" s="166"/>
      <c r="AW182" s="166"/>
      <c r="AX182" s="166"/>
      <c r="AY182" s="166"/>
      <c r="AZ182" s="166"/>
      <c r="BA182" s="166"/>
      <c r="BB182" s="166"/>
      <c r="BC182" s="166"/>
      <c r="BD182" s="166"/>
      <c r="BE182" s="166"/>
      <c r="BF182" s="166"/>
      <c r="BG182" s="166"/>
      <c r="BH182" s="166"/>
      <c r="BI182" s="166"/>
      <c r="BJ182" s="166"/>
      <c r="BK182" s="166"/>
      <c r="BL182" s="166"/>
      <c r="BM182" s="166"/>
      <c r="BN182" s="166"/>
      <c r="BO182" s="166"/>
      <c r="BP182" s="166"/>
      <c r="BQ182" s="166"/>
      <c r="BR182" s="166"/>
      <c r="BS182" s="166"/>
      <c r="BT182" s="166"/>
      <c r="BU182" s="166"/>
      <c r="BV182" s="166"/>
      <c r="BW182" s="166"/>
      <c r="BX182" s="166"/>
      <c r="BY182" s="166"/>
      <c r="BZ182" s="166"/>
      <c r="CA182" s="166"/>
    </row>
    <row r="183" spans="1:79" x14ac:dyDescent="0.15">
      <c r="A183" s="166"/>
      <c r="B183" s="166"/>
      <c r="C183" s="166"/>
      <c r="D183" s="166"/>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c r="AA183" s="166"/>
      <c r="AB183" s="166"/>
      <c r="AC183" s="166"/>
      <c r="AD183" s="166"/>
      <c r="AE183" s="166"/>
      <c r="AF183" s="166"/>
      <c r="AG183" s="166"/>
      <c r="AH183" s="166"/>
      <c r="AI183" s="166"/>
      <c r="AJ183" s="166"/>
      <c r="AK183" s="166"/>
      <c r="AL183" s="166"/>
      <c r="AM183" s="166"/>
      <c r="AN183" s="166"/>
      <c r="AO183" s="166"/>
      <c r="AP183" s="166"/>
      <c r="AQ183" s="166"/>
      <c r="AR183" s="166"/>
      <c r="AS183" s="166"/>
      <c r="AT183" s="166"/>
      <c r="AU183" s="166"/>
      <c r="AV183" s="166"/>
      <c r="AW183" s="166"/>
      <c r="AX183" s="166"/>
      <c r="AY183" s="166"/>
      <c r="AZ183" s="166"/>
      <c r="BA183" s="166"/>
      <c r="BB183" s="166"/>
      <c r="BC183" s="166"/>
      <c r="BD183" s="166"/>
      <c r="BE183" s="166"/>
      <c r="BF183" s="166"/>
      <c r="BG183" s="166"/>
      <c r="BH183" s="166"/>
      <c r="BI183" s="166"/>
      <c r="BJ183" s="166"/>
      <c r="BK183" s="166"/>
      <c r="BL183" s="166"/>
      <c r="BM183" s="166"/>
      <c r="BN183" s="166"/>
      <c r="BO183" s="166"/>
      <c r="BP183" s="166"/>
      <c r="BQ183" s="166"/>
      <c r="BR183" s="166"/>
      <c r="BS183" s="166"/>
      <c r="BT183" s="166"/>
      <c r="BU183" s="166"/>
      <c r="BV183" s="166"/>
      <c r="BW183" s="166"/>
      <c r="BX183" s="166"/>
      <c r="BY183" s="166"/>
      <c r="BZ183" s="166"/>
      <c r="CA183" s="166"/>
    </row>
    <row r="184" spans="1:79" x14ac:dyDescent="0.15">
      <c r="A184" s="166"/>
      <c r="B184" s="166"/>
      <c r="C184" s="166"/>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c r="AB184" s="166"/>
      <c r="AC184" s="166"/>
      <c r="AD184" s="166"/>
      <c r="AE184" s="166"/>
      <c r="AF184" s="166"/>
      <c r="AG184" s="166"/>
      <c r="AH184" s="166"/>
      <c r="AI184" s="166"/>
      <c r="AJ184" s="166"/>
      <c r="AK184" s="166"/>
      <c r="AL184" s="166"/>
      <c r="AM184" s="166"/>
      <c r="AN184" s="166"/>
      <c r="AO184" s="166"/>
      <c r="AP184" s="166"/>
      <c r="AQ184" s="166"/>
      <c r="AR184" s="166"/>
      <c r="AS184" s="166"/>
      <c r="AT184" s="166"/>
      <c r="AU184" s="166"/>
      <c r="AV184" s="166"/>
      <c r="AW184" s="166"/>
      <c r="AX184" s="166"/>
      <c r="AY184" s="166"/>
      <c r="AZ184" s="166"/>
      <c r="BA184" s="166"/>
      <c r="BB184" s="166"/>
      <c r="BC184" s="166"/>
      <c r="BD184" s="166"/>
      <c r="BE184" s="166"/>
      <c r="BF184" s="166"/>
      <c r="BG184" s="166"/>
      <c r="BH184" s="166"/>
      <c r="BI184" s="166"/>
      <c r="BJ184" s="166"/>
      <c r="BK184" s="166"/>
      <c r="BL184" s="166"/>
      <c r="BM184" s="166"/>
      <c r="BN184" s="166"/>
      <c r="BO184" s="166"/>
      <c r="BP184" s="166"/>
      <c r="BQ184" s="166"/>
      <c r="BR184" s="166"/>
      <c r="BS184" s="166"/>
      <c r="BT184" s="166"/>
      <c r="BU184" s="166"/>
      <c r="BV184" s="166"/>
      <c r="BW184" s="166"/>
      <c r="BX184" s="166"/>
      <c r="BY184" s="166"/>
      <c r="BZ184" s="166"/>
      <c r="CA184" s="166"/>
    </row>
    <row r="185" spans="1:79" x14ac:dyDescent="0.15">
      <c r="A185" s="166"/>
      <c r="B185" s="166"/>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c r="AB185" s="166"/>
      <c r="AC185" s="166"/>
      <c r="AD185" s="166"/>
      <c r="AE185" s="166"/>
      <c r="AF185" s="166"/>
      <c r="AG185" s="166"/>
      <c r="AH185" s="166"/>
      <c r="AI185" s="166"/>
      <c r="AJ185" s="166"/>
      <c r="AK185" s="166"/>
      <c r="AL185" s="166"/>
      <c r="AM185" s="166"/>
      <c r="AN185" s="166"/>
      <c r="AO185" s="166"/>
      <c r="AP185" s="166"/>
      <c r="AQ185" s="166"/>
      <c r="AR185" s="166"/>
      <c r="AS185" s="166"/>
      <c r="AT185" s="166"/>
      <c r="AU185" s="166"/>
      <c r="AV185" s="166"/>
      <c r="AW185" s="166"/>
      <c r="AX185" s="166"/>
      <c r="AY185" s="166"/>
      <c r="AZ185" s="166"/>
      <c r="BA185" s="166"/>
      <c r="BB185" s="166"/>
      <c r="BC185" s="166"/>
      <c r="BD185" s="166"/>
      <c r="BE185" s="166"/>
      <c r="BF185" s="166"/>
      <c r="BG185" s="166"/>
      <c r="BH185" s="166"/>
      <c r="BI185" s="166"/>
      <c r="BJ185" s="166"/>
      <c r="BK185" s="166"/>
      <c r="BL185" s="166"/>
      <c r="BM185" s="166"/>
      <c r="BN185" s="166"/>
      <c r="BO185" s="166"/>
      <c r="BP185" s="166"/>
      <c r="BQ185" s="166"/>
      <c r="BR185" s="166"/>
      <c r="BS185" s="166"/>
      <c r="BT185" s="166"/>
      <c r="BU185" s="166"/>
      <c r="BV185" s="166"/>
      <c r="BW185" s="166"/>
      <c r="BX185" s="166"/>
      <c r="BY185" s="166"/>
      <c r="BZ185" s="166"/>
      <c r="CA185" s="166"/>
    </row>
    <row r="186" spans="1:79" x14ac:dyDescent="0.15">
      <c r="A186" s="166"/>
      <c r="B186" s="166"/>
      <c r="C186" s="166"/>
      <c r="D186" s="166"/>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c r="AB186" s="166"/>
      <c r="AC186" s="166"/>
      <c r="AD186" s="166"/>
      <c r="AE186" s="166"/>
      <c r="AF186" s="166"/>
      <c r="AG186" s="166"/>
      <c r="AH186" s="166"/>
      <c r="AI186" s="166"/>
      <c r="AJ186" s="166"/>
      <c r="AK186" s="166"/>
      <c r="AL186" s="166"/>
      <c r="AM186" s="166"/>
      <c r="AN186" s="166"/>
      <c r="AO186" s="166"/>
      <c r="AP186" s="166"/>
      <c r="AQ186" s="166"/>
      <c r="AR186" s="166"/>
      <c r="AS186" s="166"/>
      <c r="AT186" s="166"/>
      <c r="AU186" s="166"/>
      <c r="AV186" s="166"/>
      <c r="AW186" s="166"/>
      <c r="AX186" s="166"/>
      <c r="AY186" s="166"/>
      <c r="AZ186" s="166"/>
      <c r="BA186" s="166"/>
      <c r="BB186" s="166"/>
      <c r="BC186" s="166"/>
      <c r="BD186" s="166"/>
      <c r="BE186" s="166"/>
      <c r="BF186" s="166"/>
      <c r="BG186" s="166"/>
      <c r="BH186" s="166"/>
      <c r="BI186" s="166"/>
      <c r="BJ186" s="166"/>
      <c r="BK186" s="166"/>
      <c r="BL186" s="166"/>
      <c r="BM186" s="166"/>
      <c r="BN186" s="166"/>
      <c r="BO186" s="166"/>
      <c r="BP186" s="166"/>
      <c r="BQ186" s="166"/>
      <c r="BR186" s="166"/>
      <c r="BS186" s="166"/>
      <c r="BT186" s="166"/>
      <c r="BU186" s="166"/>
      <c r="BV186" s="166"/>
      <c r="BW186" s="166"/>
      <c r="BX186" s="166"/>
      <c r="BY186" s="166"/>
      <c r="BZ186" s="166"/>
      <c r="CA186" s="166"/>
    </row>
    <row r="187" spans="1:79" x14ac:dyDescent="0.15">
      <c r="A187" s="166"/>
      <c r="B187" s="166"/>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6"/>
      <c r="AY187" s="166"/>
      <c r="AZ187" s="166"/>
      <c r="BA187" s="166"/>
      <c r="BB187" s="166"/>
      <c r="BC187" s="166"/>
      <c r="BD187" s="166"/>
      <c r="BE187" s="166"/>
      <c r="BF187" s="166"/>
      <c r="BG187" s="166"/>
      <c r="BH187" s="166"/>
      <c r="BI187" s="166"/>
      <c r="BJ187" s="166"/>
      <c r="BK187" s="166"/>
      <c r="BL187" s="166"/>
      <c r="BM187" s="166"/>
      <c r="BN187" s="166"/>
      <c r="BO187" s="166"/>
      <c r="BP187" s="166"/>
      <c r="BQ187" s="166"/>
      <c r="BR187" s="166"/>
      <c r="BS187" s="166"/>
      <c r="BT187" s="166"/>
      <c r="BU187" s="166"/>
      <c r="BV187" s="166"/>
      <c r="BW187" s="166"/>
      <c r="BX187" s="166"/>
      <c r="BY187" s="166"/>
      <c r="BZ187" s="166"/>
      <c r="CA187" s="166"/>
    </row>
    <row r="188" spans="1:79" x14ac:dyDescent="0.15">
      <c r="A188" s="166"/>
      <c r="B188" s="166"/>
      <c r="C188" s="166"/>
      <c r="D188" s="166"/>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6"/>
      <c r="AY188" s="166"/>
      <c r="AZ188" s="166"/>
      <c r="BA188" s="166"/>
      <c r="BB188" s="166"/>
      <c r="BC188" s="166"/>
      <c r="BD188" s="166"/>
      <c r="BE188" s="166"/>
      <c r="BF188" s="166"/>
      <c r="BG188" s="166"/>
      <c r="BH188" s="166"/>
      <c r="BI188" s="166"/>
      <c r="BJ188" s="166"/>
      <c r="BK188" s="166"/>
      <c r="BL188" s="166"/>
      <c r="BM188" s="166"/>
      <c r="BN188" s="166"/>
      <c r="BO188" s="166"/>
      <c r="BP188" s="166"/>
      <c r="BQ188" s="166"/>
      <c r="BR188" s="166"/>
      <c r="BS188" s="166"/>
      <c r="BT188" s="166"/>
      <c r="BU188" s="166"/>
      <c r="BV188" s="166"/>
      <c r="BW188" s="166"/>
      <c r="BX188" s="166"/>
      <c r="BY188" s="166"/>
      <c r="BZ188" s="166"/>
      <c r="CA188" s="166"/>
    </row>
    <row r="189" spans="1:79" x14ac:dyDescent="0.15">
      <c r="A189" s="166"/>
      <c r="B189" s="166"/>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c r="AB189" s="166"/>
      <c r="AC189" s="166"/>
      <c r="AD189" s="166"/>
      <c r="AE189" s="166"/>
      <c r="AF189" s="166"/>
      <c r="AG189" s="166"/>
      <c r="AH189" s="166"/>
      <c r="AI189" s="166"/>
      <c r="AJ189" s="166"/>
      <c r="AK189" s="166"/>
      <c r="AL189" s="166"/>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166"/>
      <c r="BH189" s="166"/>
      <c r="BI189" s="166"/>
      <c r="BJ189" s="166"/>
      <c r="BK189" s="166"/>
      <c r="BL189" s="166"/>
      <c r="BM189" s="166"/>
      <c r="BN189" s="166"/>
      <c r="BO189" s="166"/>
      <c r="BP189" s="166"/>
      <c r="BQ189" s="166"/>
      <c r="BR189" s="166"/>
      <c r="BS189" s="166"/>
      <c r="BT189" s="166"/>
      <c r="BU189" s="166"/>
      <c r="BV189" s="166"/>
      <c r="BW189" s="166"/>
      <c r="BX189" s="166"/>
      <c r="BY189" s="166"/>
      <c r="BZ189" s="166"/>
      <c r="CA189" s="166"/>
    </row>
    <row r="190" spans="1:79" x14ac:dyDescent="0.15">
      <c r="A190" s="166"/>
      <c r="B190" s="166"/>
      <c r="C190" s="166"/>
      <c r="D190" s="166"/>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6"/>
      <c r="AY190" s="166"/>
      <c r="AZ190" s="166"/>
      <c r="BA190" s="166"/>
      <c r="BB190" s="166"/>
      <c r="BC190" s="166"/>
      <c r="BD190" s="166"/>
      <c r="BE190" s="166"/>
      <c r="BF190" s="166"/>
      <c r="BG190" s="166"/>
      <c r="BH190" s="166"/>
      <c r="BI190" s="166"/>
      <c r="BJ190" s="166"/>
      <c r="BK190" s="166"/>
      <c r="BL190" s="166"/>
      <c r="BM190" s="166"/>
      <c r="BN190" s="166"/>
      <c r="BO190" s="166"/>
      <c r="BP190" s="166"/>
      <c r="BQ190" s="166"/>
      <c r="BR190" s="166"/>
      <c r="BS190" s="166"/>
      <c r="BT190" s="166"/>
      <c r="BU190" s="166"/>
      <c r="BV190" s="166"/>
      <c r="BW190" s="166"/>
      <c r="BX190" s="166"/>
      <c r="BY190" s="166"/>
      <c r="BZ190" s="166"/>
      <c r="CA190" s="166"/>
    </row>
    <row r="191" spans="1:79" x14ac:dyDescent="0.15">
      <c r="A191" s="166"/>
      <c r="B191" s="166"/>
      <c r="C191" s="166"/>
      <c r="D191" s="166"/>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J191" s="166"/>
      <c r="AK191" s="166"/>
      <c r="AL191" s="166"/>
      <c r="AM191" s="166"/>
      <c r="AN191" s="166"/>
      <c r="AO191" s="166"/>
      <c r="AP191" s="166"/>
      <c r="AQ191" s="166"/>
      <c r="AR191" s="166"/>
      <c r="AS191" s="166"/>
      <c r="AT191" s="166"/>
      <c r="AU191" s="166"/>
      <c r="AV191" s="166"/>
      <c r="AW191" s="166"/>
      <c r="AX191" s="166"/>
      <c r="AY191" s="166"/>
      <c r="AZ191" s="166"/>
      <c r="BA191" s="166"/>
      <c r="BB191" s="166"/>
      <c r="BC191" s="166"/>
      <c r="BD191" s="166"/>
      <c r="BE191" s="166"/>
      <c r="BF191" s="166"/>
      <c r="BG191" s="166"/>
      <c r="BH191" s="166"/>
      <c r="BI191" s="166"/>
      <c r="BJ191" s="166"/>
      <c r="BK191" s="166"/>
      <c r="BL191" s="166"/>
      <c r="BM191" s="166"/>
      <c r="BN191" s="166"/>
      <c r="BO191" s="166"/>
      <c r="BP191" s="166"/>
      <c r="BQ191" s="166"/>
      <c r="BR191" s="166"/>
      <c r="BS191" s="166"/>
      <c r="BT191" s="166"/>
      <c r="BU191" s="166"/>
      <c r="BV191" s="166"/>
      <c r="BW191" s="166"/>
      <c r="BX191" s="166"/>
      <c r="BY191" s="166"/>
      <c r="BZ191" s="166"/>
      <c r="CA191" s="166"/>
    </row>
    <row r="192" spans="1:79" x14ac:dyDescent="0.15">
      <c r="A192" s="166"/>
      <c r="B192" s="166"/>
      <c r="C192" s="166"/>
      <c r="D192" s="166"/>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c r="AA192" s="166"/>
      <c r="AB192" s="166"/>
      <c r="AC192" s="166"/>
      <c r="AD192" s="166"/>
      <c r="AE192" s="166"/>
      <c r="AF192" s="166"/>
      <c r="AG192" s="166"/>
      <c r="AH192" s="166"/>
      <c r="AI192" s="166"/>
      <c r="AJ192" s="166"/>
      <c r="AK192" s="166"/>
      <c r="AL192" s="166"/>
      <c r="AM192" s="166"/>
      <c r="AN192" s="166"/>
      <c r="AO192" s="166"/>
      <c r="AP192" s="166"/>
      <c r="AQ192" s="166"/>
      <c r="AR192" s="166"/>
      <c r="AS192" s="166"/>
      <c r="AT192" s="166"/>
      <c r="AU192" s="166"/>
      <c r="AV192" s="166"/>
      <c r="AW192" s="166"/>
      <c r="AX192" s="166"/>
      <c r="AY192" s="166"/>
      <c r="AZ192" s="166"/>
      <c r="BA192" s="166"/>
      <c r="BB192" s="166"/>
      <c r="BC192" s="166"/>
      <c r="BD192" s="166"/>
      <c r="BE192" s="166"/>
      <c r="BF192" s="166"/>
      <c r="BG192" s="166"/>
      <c r="BH192" s="166"/>
      <c r="BI192" s="166"/>
      <c r="BJ192" s="166"/>
      <c r="BK192" s="166"/>
      <c r="BL192" s="166"/>
      <c r="BM192" s="166"/>
      <c r="BN192" s="166"/>
      <c r="BO192" s="166"/>
      <c r="BP192" s="166"/>
      <c r="BQ192" s="166"/>
      <c r="BR192" s="166"/>
      <c r="BS192" s="166"/>
      <c r="BT192" s="166"/>
      <c r="BU192" s="166"/>
      <c r="BV192" s="166"/>
      <c r="BW192" s="166"/>
      <c r="BX192" s="166"/>
      <c r="BY192" s="166"/>
      <c r="BZ192" s="166"/>
      <c r="CA192" s="166"/>
    </row>
    <row r="193" spans="1:79" x14ac:dyDescent="0.15">
      <c r="A193" s="166"/>
      <c r="B193" s="166"/>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c r="AB193" s="166"/>
      <c r="AC193" s="166"/>
      <c r="AD193" s="166"/>
      <c r="AE193" s="166"/>
      <c r="AF193" s="166"/>
      <c r="AG193" s="166"/>
      <c r="AH193" s="166"/>
      <c r="AI193" s="166"/>
      <c r="AJ193" s="166"/>
      <c r="AK193" s="166"/>
      <c r="AL193" s="166"/>
      <c r="AM193" s="166"/>
      <c r="AN193" s="166"/>
      <c r="AO193" s="166"/>
      <c r="AP193" s="166"/>
      <c r="AQ193" s="166"/>
      <c r="AR193" s="166"/>
      <c r="AS193" s="166"/>
      <c r="AT193" s="166"/>
      <c r="AU193" s="166"/>
      <c r="AV193" s="166"/>
      <c r="AW193" s="166"/>
      <c r="AX193" s="166"/>
      <c r="AY193" s="166"/>
      <c r="AZ193" s="166"/>
      <c r="BA193" s="166"/>
      <c r="BB193" s="166"/>
      <c r="BC193" s="166"/>
      <c r="BD193" s="166"/>
      <c r="BE193" s="166"/>
      <c r="BF193" s="166"/>
      <c r="BG193" s="166"/>
      <c r="BH193" s="166"/>
      <c r="BI193" s="166"/>
      <c r="BJ193" s="166"/>
      <c r="BK193" s="166"/>
      <c r="BL193" s="166"/>
      <c r="BM193" s="166"/>
      <c r="BN193" s="166"/>
      <c r="BO193" s="166"/>
      <c r="BP193" s="166"/>
      <c r="BQ193" s="166"/>
      <c r="BR193" s="166"/>
      <c r="BS193" s="166"/>
      <c r="BT193" s="166"/>
      <c r="BU193" s="166"/>
      <c r="BV193" s="166"/>
      <c r="BW193" s="166"/>
      <c r="BX193" s="166"/>
      <c r="BY193" s="166"/>
      <c r="BZ193" s="166"/>
      <c r="CA193" s="166"/>
    </row>
    <row r="194" spans="1:79" x14ac:dyDescent="0.15">
      <c r="A194" s="166"/>
      <c r="B194" s="166"/>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c r="AB194" s="166"/>
      <c r="AC194" s="166"/>
      <c r="AD194" s="166"/>
      <c r="AE194" s="166"/>
      <c r="AF194" s="166"/>
      <c r="AG194" s="166"/>
      <c r="AH194" s="166"/>
      <c r="AI194" s="166"/>
      <c r="AJ194" s="166"/>
      <c r="AK194" s="166"/>
      <c r="AL194" s="166"/>
      <c r="AM194" s="166"/>
      <c r="AN194" s="166"/>
      <c r="AO194" s="166"/>
      <c r="AP194" s="166"/>
      <c r="AQ194" s="166"/>
      <c r="AR194" s="166"/>
      <c r="AS194" s="166"/>
      <c r="AT194" s="166"/>
      <c r="AU194" s="166"/>
      <c r="AV194" s="166"/>
      <c r="AW194" s="166"/>
      <c r="AX194" s="166"/>
      <c r="AY194" s="166"/>
      <c r="AZ194" s="166"/>
      <c r="BA194" s="166"/>
      <c r="BB194" s="166"/>
      <c r="BC194" s="166"/>
      <c r="BD194" s="166"/>
      <c r="BE194" s="166"/>
      <c r="BF194" s="166"/>
      <c r="BG194" s="166"/>
      <c r="BH194" s="166"/>
      <c r="BI194" s="166"/>
      <c r="BJ194" s="166"/>
      <c r="BK194" s="166"/>
      <c r="BL194" s="166"/>
      <c r="BM194" s="166"/>
      <c r="BN194" s="166"/>
      <c r="BO194" s="166"/>
      <c r="BP194" s="166"/>
      <c r="BQ194" s="166"/>
      <c r="BR194" s="166"/>
      <c r="BS194" s="166"/>
      <c r="BT194" s="166"/>
      <c r="BU194" s="166"/>
      <c r="BV194" s="166"/>
      <c r="BW194" s="166"/>
      <c r="BX194" s="166"/>
      <c r="BY194" s="166"/>
      <c r="BZ194" s="166"/>
      <c r="CA194" s="166"/>
    </row>
    <row r="195" spans="1:79" x14ac:dyDescent="0.15">
      <c r="A195" s="166"/>
      <c r="B195" s="166"/>
      <c r="C195" s="166"/>
      <c r="D195" s="166"/>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c r="AA195" s="166"/>
      <c r="AB195" s="166"/>
      <c r="AC195" s="166"/>
      <c r="AD195" s="166"/>
      <c r="AE195" s="166"/>
      <c r="AF195" s="166"/>
      <c r="AG195" s="166"/>
      <c r="AH195" s="166"/>
      <c r="AI195" s="166"/>
      <c r="AJ195" s="166"/>
      <c r="AK195" s="166"/>
      <c r="AL195" s="166"/>
      <c r="AM195" s="166"/>
      <c r="AN195" s="166"/>
      <c r="AO195" s="166"/>
      <c r="AP195" s="166"/>
      <c r="AQ195" s="166"/>
      <c r="AR195" s="166"/>
      <c r="AS195" s="166"/>
      <c r="AT195" s="166"/>
      <c r="AU195" s="166"/>
      <c r="AV195" s="166"/>
      <c r="AW195" s="166"/>
      <c r="AX195" s="166"/>
      <c r="AY195" s="166"/>
      <c r="AZ195" s="166"/>
      <c r="BA195" s="166"/>
      <c r="BB195" s="166"/>
      <c r="BC195" s="166"/>
      <c r="BD195" s="166"/>
      <c r="BE195" s="166"/>
      <c r="BF195" s="166"/>
      <c r="BG195" s="166"/>
      <c r="BH195" s="166"/>
      <c r="BI195" s="166"/>
      <c r="BJ195" s="166"/>
      <c r="BK195" s="166"/>
      <c r="BL195" s="166"/>
      <c r="BM195" s="166"/>
      <c r="BN195" s="166"/>
      <c r="BO195" s="166"/>
      <c r="BP195" s="166"/>
      <c r="BQ195" s="166"/>
      <c r="BR195" s="166"/>
      <c r="BS195" s="166"/>
      <c r="BT195" s="166"/>
      <c r="BU195" s="166"/>
      <c r="BV195" s="166"/>
      <c r="BW195" s="166"/>
      <c r="BX195" s="166"/>
      <c r="BY195" s="166"/>
      <c r="BZ195" s="166"/>
      <c r="CA195" s="166"/>
    </row>
    <row r="196" spans="1:79" x14ac:dyDescent="0.15">
      <c r="A196" s="166"/>
      <c r="B196" s="166"/>
      <c r="C196" s="166"/>
      <c r="D196" s="166"/>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c r="AA196" s="166"/>
      <c r="AB196" s="166"/>
      <c r="AC196" s="166"/>
      <c r="AD196" s="166"/>
      <c r="AE196" s="166"/>
      <c r="AF196" s="166"/>
      <c r="AG196" s="166"/>
      <c r="AH196" s="166"/>
      <c r="AI196" s="166"/>
      <c r="AJ196" s="166"/>
      <c r="AK196" s="166"/>
      <c r="AL196" s="166"/>
      <c r="AM196" s="166"/>
      <c r="AN196" s="166"/>
      <c r="AO196" s="166"/>
      <c r="AP196" s="166"/>
      <c r="AQ196" s="166"/>
      <c r="AR196" s="166"/>
      <c r="AS196" s="166"/>
      <c r="AT196" s="166"/>
      <c r="AU196" s="166"/>
      <c r="AV196" s="166"/>
      <c r="AW196" s="166"/>
      <c r="AX196" s="166"/>
      <c r="AY196" s="166"/>
      <c r="AZ196" s="166"/>
      <c r="BA196" s="166"/>
      <c r="BB196" s="166"/>
      <c r="BC196" s="166"/>
      <c r="BD196" s="166"/>
      <c r="BE196" s="166"/>
      <c r="BF196" s="166"/>
      <c r="BG196" s="166"/>
      <c r="BH196" s="166"/>
      <c r="BI196" s="166"/>
      <c r="BJ196" s="166"/>
      <c r="BK196" s="166"/>
      <c r="BL196" s="166"/>
      <c r="BM196" s="166"/>
      <c r="BN196" s="166"/>
      <c r="BO196" s="166"/>
      <c r="BP196" s="166"/>
      <c r="BQ196" s="166"/>
      <c r="BR196" s="166"/>
      <c r="BS196" s="166"/>
      <c r="BT196" s="166"/>
      <c r="BU196" s="166"/>
      <c r="BV196" s="166"/>
      <c r="BW196" s="166"/>
      <c r="BX196" s="166"/>
      <c r="BY196" s="166"/>
      <c r="BZ196" s="166"/>
      <c r="CA196" s="166"/>
    </row>
    <row r="197" spans="1:79" x14ac:dyDescent="0.15">
      <c r="A197" s="166"/>
      <c r="B197" s="166"/>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166"/>
      <c r="AB197" s="166"/>
      <c r="AC197" s="166"/>
      <c r="AD197" s="166"/>
      <c r="AE197" s="166"/>
      <c r="AF197" s="166"/>
      <c r="AG197" s="166"/>
      <c r="AH197" s="166"/>
      <c r="AI197" s="166"/>
      <c r="AJ197" s="166"/>
      <c r="AK197" s="166"/>
      <c r="AL197" s="166"/>
      <c r="AM197" s="166"/>
      <c r="AN197" s="166"/>
      <c r="AO197" s="166"/>
      <c r="AP197" s="166"/>
      <c r="AQ197" s="166"/>
      <c r="AR197" s="166"/>
      <c r="AS197" s="166"/>
      <c r="AT197" s="166"/>
      <c r="AU197" s="166"/>
      <c r="AV197" s="166"/>
      <c r="AW197" s="166"/>
      <c r="AX197" s="166"/>
      <c r="AY197" s="166"/>
      <c r="AZ197" s="166"/>
      <c r="BA197" s="166"/>
      <c r="BB197" s="166"/>
      <c r="BC197" s="166"/>
      <c r="BD197" s="166"/>
      <c r="BE197" s="166"/>
      <c r="BF197" s="166"/>
      <c r="BG197" s="166"/>
      <c r="BH197" s="166"/>
      <c r="BI197" s="166"/>
      <c r="BJ197" s="166"/>
      <c r="BK197" s="166"/>
      <c r="BL197" s="166"/>
      <c r="BM197" s="166"/>
      <c r="BN197" s="166"/>
      <c r="BO197" s="166"/>
      <c r="BP197" s="166"/>
      <c r="BQ197" s="166"/>
      <c r="BR197" s="166"/>
      <c r="BS197" s="166"/>
      <c r="BT197" s="166"/>
      <c r="BU197" s="166"/>
      <c r="BV197" s="166"/>
      <c r="BW197" s="166"/>
      <c r="BX197" s="166"/>
      <c r="BY197" s="166"/>
      <c r="BZ197" s="166"/>
      <c r="CA197" s="166"/>
    </row>
    <row r="198" spans="1:79" x14ac:dyDescent="0.15">
      <c r="A198" s="166"/>
      <c r="B198" s="166"/>
      <c r="C198" s="166"/>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c r="AA198" s="166"/>
      <c r="AB198" s="166"/>
      <c r="AC198" s="166"/>
      <c r="AD198" s="166"/>
      <c r="AE198" s="166"/>
      <c r="AF198" s="166"/>
      <c r="AG198" s="166"/>
      <c r="AH198" s="166"/>
      <c r="AI198" s="166"/>
      <c r="AJ198" s="166"/>
      <c r="AK198" s="166"/>
      <c r="AL198" s="166"/>
      <c r="AM198" s="166"/>
      <c r="AN198" s="166"/>
      <c r="AO198" s="166"/>
      <c r="AP198" s="166"/>
      <c r="AQ198" s="166"/>
      <c r="AR198" s="166"/>
      <c r="AS198" s="166"/>
      <c r="AT198" s="166"/>
      <c r="AU198" s="166"/>
      <c r="AV198" s="166"/>
      <c r="AW198" s="166"/>
      <c r="AX198" s="166"/>
      <c r="AY198" s="166"/>
      <c r="AZ198" s="166"/>
      <c r="BA198" s="166"/>
      <c r="BB198" s="166"/>
      <c r="BC198" s="166"/>
      <c r="BD198" s="166"/>
      <c r="BE198" s="166"/>
      <c r="BF198" s="166"/>
      <c r="BG198" s="166"/>
      <c r="BH198" s="166"/>
      <c r="BI198" s="166"/>
      <c r="BJ198" s="166"/>
      <c r="BK198" s="166"/>
      <c r="BL198" s="166"/>
      <c r="BM198" s="166"/>
      <c r="BN198" s="166"/>
      <c r="BO198" s="166"/>
      <c r="BP198" s="166"/>
      <c r="BQ198" s="166"/>
      <c r="BR198" s="166"/>
      <c r="BS198" s="166"/>
      <c r="BT198" s="166"/>
      <c r="BU198" s="166"/>
      <c r="BV198" s="166"/>
      <c r="BW198" s="166"/>
      <c r="BX198" s="166"/>
      <c r="BY198" s="166"/>
      <c r="BZ198" s="166"/>
      <c r="CA198" s="166"/>
    </row>
    <row r="199" spans="1:79" x14ac:dyDescent="0.15">
      <c r="A199" s="166"/>
      <c r="B199" s="166"/>
      <c r="C199" s="166"/>
      <c r="D199" s="166"/>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c r="AA199" s="166"/>
      <c r="AB199" s="166"/>
      <c r="AC199" s="166"/>
      <c r="AD199" s="166"/>
      <c r="AE199" s="166"/>
      <c r="AF199" s="166"/>
      <c r="AG199" s="166"/>
      <c r="AH199" s="166"/>
      <c r="AI199" s="166"/>
      <c r="AJ199" s="166"/>
      <c r="AK199" s="166"/>
      <c r="AL199" s="166"/>
      <c r="AM199" s="166"/>
      <c r="AN199" s="166"/>
      <c r="AO199" s="166"/>
      <c r="AP199" s="166"/>
      <c r="AQ199" s="166"/>
      <c r="AR199" s="166"/>
      <c r="AS199" s="166"/>
      <c r="AT199" s="166"/>
      <c r="AU199" s="166"/>
      <c r="AV199" s="166"/>
      <c r="AW199" s="166"/>
      <c r="AX199" s="166"/>
      <c r="AY199" s="166"/>
      <c r="AZ199" s="166"/>
      <c r="BA199" s="166"/>
      <c r="BB199" s="166"/>
      <c r="BC199" s="166"/>
      <c r="BD199" s="166"/>
      <c r="BE199" s="166"/>
      <c r="BF199" s="166"/>
      <c r="BG199" s="166"/>
      <c r="BH199" s="166"/>
      <c r="BI199" s="166"/>
      <c r="BJ199" s="166"/>
      <c r="BK199" s="166"/>
      <c r="BL199" s="166"/>
      <c r="BM199" s="166"/>
      <c r="BN199" s="166"/>
      <c r="BO199" s="166"/>
      <c r="BP199" s="166"/>
      <c r="BQ199" s="166"/>
      <c r="BR199" s="166"/>
      <c r="BS199" s="166"/>
      <c r="BT199" s="166"/>
      <c r="BU199" s="166"/>
      <c r="BV199" s="166"/>
      <c r="BW199" s="166"/>
      <c r="BX199" s="166"/>
      <c r="BY199" s="166"/>
      <c r="BZ199" s="166"/>
      <c r="CA199" s="166"/>
    </row>
    <row r="200" spans="1:79" x14ac:dyDescent="0.15">
      <c r="A200" s="166"/>
      <c r="B200" s="166"/>
      <c r="C200" s="166"/>
      <c r="D200" s="166"/>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c r="AA200" s="166"/>
      <c r="AB200" s="166"/>
      <c r="AC200" s="166"/>
      <c r="AD200" s="166"/>
      <c r="AE200" s="166"/>
      <c r="AF200" s="166"/>
      <c r="AG200" s="166"/>
      <c r="AH200" s="166"/>
      <c r="AI200" s="166"/>
      <c r="AJ200" s="166"/>
      <c r="AK200" s="166"/>
      <c r="AL200" s="166"/>
      <c r="AM200" s="166"/>
      <c r="AN200" s="166"/>
      <c r="AO200" s="166"/>
      <c r="AP200" s="166"/>
      <c r="AQ200" s="166"/>
      <c r="AR200" s="166"/>
      <c r="AS200" s="166"/>
      <c r="AT200" s="166"/>
      <c r="AU200" s="166"/>
      <c r="AV200" s="166"/>
      <c r="AW200" s="166"/>
      <c r="AX200" s="166"/>
      <c r="AY200" s="166"/>
      <c r="AZ200" s="166"/>
      <c r="BA200" s="166"/>
      <c r="BB200" s="166"/>
      <c r="BC200" s="166"/>
      <c r="BD200" s="166"/>
      <c r="BE200" s="166"/>
      <c r="BF200" s="166"/>
      <c r="BG200" s="166"/>
      <c r="BH200" s="166"/>
      <c r="BI200" s="166"/>
      <c r="BJ200" s="166"/>
      <c r="BK200" s="166"/>
      <c r="BL200" s="166"/>
      <c r="BM200" s="166"/>
      <c r="BN200" s="166"/>
      <c r="BO200" s="166"/>
      <c r="BP200" s="166"/>
      <c r="BQ200" s="166"/>
      <c r="BR200" s="166"/>
      <c r="BS200" s="166"/>
      <c r="BT200" s="166"/>
      <c r="BU200" s="166"/>
      <c r="BV200" s="166"/>
      <c r="BW200" s="166"/>
      <c r="BX200" s="166"/>
      <c r="BY200" s="166"/>
      <c r="BZ200" s="166"/>
      <c r="CA200" s="166"/>
    </row>
    <row r="201" spans="1:79" x14ac:dyDescent="0.15">
      <c r="A201" s="166"/>
      <c r="B201" s="166"/>
      <c r="C201" s="166"/>
      <c r="D201" s="166"/>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c r="AA201" s="166"/>
      <c r="AB201" s="166"/>
      <c r="AC201" s="166"/>
      <c r="AD201" s="166"/>
      <c r="AE201" s="166"/>
      <c r="AF201" s="166"/>
      <c r="AG201" s="166"/>
      <c r="AH201" s="166"/>
      <c r="AI201" s="166"/>
      <c r="AJ201" s="166"/>
      <c r="AK201" s="166"/>
      <c r="AL201" s="166"/>
      <c r="AM201" s="166"/>
      <c r="AN201" s="166"/>
      <c r="AO201" s="166"/>
      <c r="AP201" s="166"/>
      <c r="AQ201" s="166"/>
      <c r="AR201" s="166"/>
      <c r="AS201" s="166"/>
      <c r="AT201" s="166"/>
      <c r="AU201" s="166"/>
      <c r="AV201" s="166"/>
      <c r="AW201" s="166"/>
      <c r="AX201" s="166"/>
      <c r="AY201" s="166"/>
      <c r="AZ201" s="166"/>
      <c r="BA201" s="166"/>
      <c r="BB201" s="166"/>
      <c r="BC201" s="166"/>
      <c r="BD201" s="166"/>
      <c r="BE201" s="166"/>
      <c r="BF201" s="166"/>
      <c r="BG201" s="166"/>
      <c r="BH201" s="166"/>
      <c r="BI201" s="166"/>
      <c r="BJ201" s="166"/>
      <c r="BK201" s="166"/>
      <c r="BL201" s="166"/>
      <c r="BM201" s="166"/>
      <c r="BN201" s="166"/>
      <c r="BO201" s="166"/>
      <c r="BP201" s="166"/>
      <c r="BQ201" s="166"/>
      <c r="BR201" s="166"/>
      <c r="BS201" s="166"/>
      <c r="BT201" s="166"/>
      <c r="BU201" s="166"/>
      <c r="BV201" s="166"/>
      <c r="BW201" s="166"/>
      <c r="BX201" s="166"/>
      <c r="BY201" s="166"/>
      <c r="BZ201" s="166"/>
      <c r="CA201" s="166"/>
    </row>
    <row r="202" spans="1:79" x14ac:dyDescent="0.15">
      <c r="A202" s="166"/>
      <c r="B202" s="166"/>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166"/>
      <c r="AB202" s="166"/>
      <c r="AC202" s="166"/>
      <c r="AD202" s="166"/>
      <c r="AE202" s="166"/>
      <c r="AF202" s="166"/>
      <c r="AG202" s="166"/>
      <c r="AH202" s="166"/>
      <c r="AI202" s="166"/>
      <c r="AJ202" s="166"/>
      <c r="AK202" s="166"/>
      <c r="AL202" s="166"/>
      <c r="AM202" s="166"/>
      <c r="AN202" s="166"/>
      <c r="AO202" s="166"/>
      <c r="AP202" s="166"/>
      <c r="AQ202" s="166"/>
      <c r="AR202" s="166"/>
      <c r="AS202" s="166"/>
      <c r="AT202" s="166"/>
      <c r="AU202" s="166"/>
      <c r="AV202" s="166"/>
      <c r="AW202" s="166"/>
      <c r="AX202" s="166"/>
      <c r="AY202" s="166"/>
      <c r="AZ202" s="166"/>
      <c r="BA202" s="166"/>
      <c r="BB202" s="166"/>
      <c r="BC202" s="166"/>
      <c r="BD202" s="166"/>
      <c r="BE202" s="166"/>
      <c r="BF202" s="166"/>
      <c r="BG202" s="166"/>
      <c r="BH202" s="166"/>
      <c r="BI202" s="166"/>
      <c r="BJ202" s="166"/>
      <c r="BK202" s="166"/>
      <c r="BL202" s="166"/>
      <c r="BM202" s="166"/>
      <c r="BN202" s="166"/>
      <c r="BO202" s="166"/>
      <c r="BP202" s="166"/>
      <c r="BQ202" s="166"/>
      <c r="BR202" s="166"/>
      <c r="BS202" s="166"/>
      <c r="BT202" s="166"/>
      <c r="BU202" s="166"/>
      <c r="BV202" s="166"/>
      <c r="BW202" s="166"/>
      <c r="BX202" s="166"/>
      <c r="BY202" s="166"/>
      <c r="BZ202" s="166"/>
      <c r="CA202" s="166"/>
    </row>
    <row r="203" spans="1:79" x14ac:dyDescent="0.15">
      <c r="A203" s="166"/>
      <c r="B203" s="166"/>
      <c r="C203" s="166"/>
      <c r="D203" s="166"/>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c r="AA203" s="166"/>
      <c r="AB203" s="166"/>
      <c r="AC203" s="166"/>
      <c r="AD203" s="166"/>
      <c r="AE203" s="166"/>
      <c r="AF203" s="166"/>
      <c r="AG203" s="166"/>
      <c r="AH203" s="166"/>
      <c r="AI203" s="166"/>
      <c r="AJ203" s="166"/>
      <c r="AK203" s="166"/>
      <c r="AL203" s="166"/>
      <c r="AM203" s="166"/>
      <c r="AN203" s="166"/>
      <c r="AO203" s="166"/>
      <c r="AP203" s="166"/>
      <c r="AQ203" s="166"/>
      <c r="AR203" s="166"/>
      <c r="AS203" s="166"/>
      <c r="AT203" s="166"/>
      <c r="AU203" s="166"/>
      <c r="AV203" s="166"/>
      <c r="AW203" s="166"/>
      <c r="AX203" s="166"/>
      <c r="AY203" s="166"/>
      <c r="AZ203" s="166"/>
      <c r="BA203" s="166"/>
      <c r="BB203" s="166"/>
      <c r="BC203" s="166"/>
      <c r="BD203" s="166"/>
      <c r="BE203" s="166"/>
      <c r="BF203" s="166"/>
      <c r="BG203" s="166"/>
      <c r="BH203" s="166"/>
      <c r="BI203" s="166"/>
      <c r="BJ203" s="166"/>
      <c r="BK203" s="166"/>
      <c r="BL203" s="166"/>
      <c r="BM203" s="166"/>
      <c r="BN203" s="166"/>
      <c r="BO203" s="166"/>
      <c r="BP203" s="166"/>
      <c r="BQ203" s="166"/>
      <c r="BR203" s="166"/>
      <c r="BS203" s="166"/>
      <c r="BT203" s="166"/>
      <c r="BU203" s="166"/>
      <c r="BV203" s="166"/>
      <c r="BW203" s="166"/>
      <c r="BX203" s="166"/>
      <c r="BY203" s="166"/>
      <c r="BZ203" s="166"/>
      <c r="CA203" s="166"/>
    </row>
    <row r="204" spans="1:79" x14ac:dyDescent="0.15">
      <c r="A204" s="166"/>
      <c r="B204" s="166"/>
      <c r="C204" s="166"/>
      <c r="D204" s="166"/>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166"/>
      <c r="AB204" s="166"/>
      <c r="AC204" s="166"/>
      <c r="AD204" s="166"/>
      <c r="AE204" s="166"/>
      <c r="AF204" s="166"/>
      <c r="AG204" s="166"/>
      <c r="AH204" s="166"/>
      <c r="AI204" s="166"/>
      <c r="AJ204" s="166"/>
      <c r="AK204" s="166"/>
      <c r="AL204" s="166"/>
      <c r="AM204" s="166"/>
      <c r="AN204" s="166"/>
      <c r="AO204" s="166"/>
      <c r="AP204" s="166"/>
      <c r="AQ204" s="166"/>
      <c r="AR204" s="166"/>
      <c r="AS204" s="166"/>
      <c r="AT204" s="166"/>
      <c r="AU204" s="166"/>
      <c r="AV204" s="166"/>
      <c r="AW204" s="166"/>
      <c r="AX204" s="166"/>
      <c r="AY204" s="166"/>
      <c r="AZ204" s="166"/>
      <c r="BA204" s="166"/>
      <c r="BB204" s="166"/>
      <c r="BC204" s="166"/>
      <c r="BD204" s="166"/>
      <c r="BE204" s="166"/>
      <c r="BF204" s="166"/>
      <c r="BG204" s="166"/>
      <c r="BH204" s="166"/>
      <c r="BI204" s="166"/>
      <c r="BJ204" s="166"/>
      <c r="BK204" s="166"/>
      <c r="BL204" s="166"/>
      <c r="BM204" s="166"/>
      <c r="BN204" s="166"/>
      <c r="BO204" s="166"/>
      <c r="BP204" s="166"/>
      <c r="BQ204" s="166"/>
      <c r="BR204" s="166"/>
      <c r="BS204" s="166"/>
      <c r="BT204" s="166"/>
      <c r="BU204" s="166"/>
      <c r="BV204" s="166"/>
      <c r="BW204" s="166"/>
      <c r="BX204" s="166"/>
      <c r="BY204" s="166"/>
      <c r="BZ204" s="166"/>
      <c r="CA204" s="166"/>
    </row>
    <row r="205" spans="1:79" x14ac:dyDescent="0.15">
      <c r="A205" s="166"/>
      <c r="B205" s="166"/>
      <c r="C205" s="166"/>
      <c r="D205" s="166"/>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166"/>
      <c r="AB205" s="166"/>
      <c r="AC205" s="166"/>
      <c r="AD205" s="166"/>
      <c r="AE205" s="166"/>
      <c r="AF205" s="166"/>
      <c r="AG205" s="166"/>
      <c r="AH205" s="166"/>
      <c r="AI205" s="166"/>
      <c r="AJ205" s="166"/>
      <c r="AK205" s="166"/>
      <c r="AL205" s="166"/>
      <c r="AM205" s="166"/>
      <c r="AN205" s="166"/>
      <c r="AO205" s="166"/>
      <c r="AP205" s="166"/>
      <c r="AQ205" s="166"/>
      <c r="AR205" s="166"/>
      <c r="AS205" s="166"/>
      <c r="AT205" s="166"/>
      <c r="AU205" s="166"/>
      <c r="AV205" s="166"/>
      <c r="AW205" s="166"/>
      <c r="AX205" s="166"/>
      <c r="AY205" s="166"/>
      <c r="AZ205" s="166"/>
      <c r="BA205" s="166"/>
      <c r="BB205" s="166"/>
      <c r="BC205" s="166"/>
      <c r="BD205" s="166"/>
      <c r="BE205" s="166"/>
      <c r="BF205" s="166"/>
      <c r="BG205" s="166"/>
      <c r="BH205" s="166"/>
      <c r="BI205" s="166"/>
      <c r="BJ205" s="166"/>
      <c r="BK205" s="166"/>
      <c r="BL205" s="166"/>
      <c r="BM205" s="166"/>
      <c r="BN205" s="166"/>
      <c r="BO205" s="166"/>
      <c r="BP205" s="166"/>
      <c r="BQ205" s="166"/>
      <c r="BR205" s="166"/>
      <c r="BS205" s="166"/>
      <c r="BT205" s="166"/>
      <c r="BU205" s="166"/>
      <c r="BV205" s="166"/>
      <c r="BW205" s="166"/>
      <c r="BX205" s="166"/>
      <c r="BY205" s="166"/>
      <c r="BZ205" s="166"/>
      <c r="CA205" s="166"/>
    </row>
    <row r="206" spans="1:79" x14ac:dyDescent="0.15">
      <c r="A206" s="166"/>
      <c r="B206" s="166"/>
      <c r="C206" s="166"/>
      <c r="D206" s="166"/>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c r="AA206" s="166"/>
      <c r="AB206" s="166"/>
      <c r="AC206" s="166"/>
      <c r="AD206" s="166"/>
      <c r="AE206" s="166"/>
      <c r="AF206" s="166"/>
      <c r="AG206" s="166"/>
      <c r="AH206" s="166"/>
      <c r="AI206" s="166"/>
      <c r="AJ206" s="166"/>
      <c r="AK206" s="166"/>
      <c r="AL206" s="166"/>
      <c r="AM206" s="166"/>
      <c r="AN206" s="166"/>
      <c r="AO206" s="166"/>
      <c r="AP206" s="166"/>
      <c r="AQ206" s="166"/>
      <c r="AR206" s="166"/>
      <c r="AS206" s="166"/>
      <c r="AT206" s="166"/>
      <c r="AU206" s="166"/>
      <c r="AV206" s="166"/>
      <c r="AW206" s="166"/>
      <c r="AX206" s="166"/>
      <c r="AY206" s="166"/>
      <c r="AZ206" s="166"/>
      <c r="BA206" s="166"/>
      <c r="BB206" s="166"/>
      <c r="BC206" s="166"/>
      <c r="BD206" s="166"/>
      <c r="BE206" s="166"/>
      <c r="BF206" s="166"/>
      <c r="BG206" s="166"/>
      <c r="BH206" s="166"/>
      <c r="BI206" s="166"/>
      <c r="BJ206" s="166"/>
      <c r="BK206" s="166"/>
      <c r="BL206" s="166"/>
      <c r="BM206" s="166"/>
      <c r="BN206" s="166"/>
      <c r="BO206" s="166"/>
      <c r="BP206" s="166"/>
      <c r="BQ206" s="166"/>
      <c r="BR206" s="166"/>
      <c r="BS206" s="166"/>
      <c r="BT206" s="166"/>
      <c r="BU206" s="166"/>
      <c r="BV206" s="166"/>
      <c r="BW206" s="166"/>
      <c r="BX206" s="166"/>
      <c r="BY206" s="166"/>
      <c r="BZ206" s="166"/>
      <c r="CA206" s="166"/>
    </row>
    <row r="207" spans="1:79" x14ac:dyDescent="0.15">
      <c r="A207" s="166"/>
      <c r="B207" s="166"/>
      <c r="C207" s="166"/>
      <c r="D207" s="166"/>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c r="AA207" s="166"/>
      <c r="AB207" s="166"/>
      <c r="AC207" s="166"/>
      <c r="AD207" s="166"/>
      <c r="AE207" s="166"/>
      <c r="AF207" s="166"/>
      <c r="AG207" s="166"/>
      <c r="AH207" s="166"/>
      <c r="AI207" s="166"/>
      <c r="AJ207" s="166"/>
      <c r="AK207" s="166"/>
      <c r="AL207" s="166"/>
      <c r="AM207" s="166"/>
      <c r="AN207" s="166"/>
      <c r="AO207" s="166"/>
      <c r="AP207" s="166"/>
      <c r="AQ207" s="166"/>
      <c r="AR207" s="166"/>
      <c r="AS207" s="166"/>
      <c r="AT207" s="166"/>
      <c r="AU207" s="166"/>
      <c r="AV207" s="166"/>
      <c r="AW207" s="166"/>
      <c r="AX207" s="166"/>
      <c r="AY207" s="166"/>
      <c r="AZ207" s="166"/>
      <c r="BA207" s="166"/>
      <c r="BB207" s="166"/>
      <c r="BC207" s="166"/>
      <c r="BD207" s="166"/>
      <c r="BE207" s="166"/>
      <c r="BF207" s="166"/>
      <c r="BG207" s="166"/>
      <c r="BH207" s="166"/>
      <c r="BI207" s="166"/>
      <c r="BJ207" s="166"/>
      <c r="BK207" s="166"/>
      <c r="BL207" s="166"/>
      <c r="BM207" s="166"/>
      <c r="BN207" s="166"/>
      <c r="BO207" s="166"/>
      <c r="BP207" s="166"/>
      <c r="BQ207" s="166"/>
      <c r="BR207" s="166"/>
      <c r="BS207" s="166"/>
      <c r="BT207" s="166"/>
      <c r="BU207" s="166"/>
      <c r="BV207" s="166"/>
      <c r="BW207" s="166"/>
      <c r="BX207" s="166"/>
      <c r="BY207" s="166"/>
      <c r="BZ207" s="166"/>
      <c r="CA207" s="166"/>
    </row>
    <row r="208" spans="1:79" x14ac:dyDescent="0.15">
      <c r="A208" s="166"/>
      <c r="B208" s="166"/>
      <c r="C208" s="166"/>
      <c r="D208" s="166"/>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c r="AA208" s="166"/>
      <c r="AB208" s="166"/>
      <c r="AC208" s="166"/>
      <c r="AD208" s="166"/>
      <c r="AE208" s="166"/>
      <c r="AF208" s="166"/>
      <c r="AG208" s="166"/>
      <c r="AH208" s="166"/>
      <c r="AI208" s="166"/>
      <c r="AJ208" s="166"/>
      <c r="AK208" s="166"/>
      <c r="AL208" s="166"/>
      <c r="AM208" s="166"/>
      <c r="AN208" s="166"/>
      <c r="AO208" s="166"/>
      <c r="AP208" s="166"/>
      <c r="AQ208" s="166"/>
      <c r="AR208" s="166"/>
      <c r="AS208" s="166"/>
      <c r="AT208" s="166"/>
      <c r="AU208" s="166"/>
      <c r="AV208" s="166"/>
      <c r="AW208" s="166"/>
      <c r="AX208" s="166"/>
      <c r="AY208" s="166"/>
      <c r="AZ208" s="166"/>
      <c r="BA208" s="166"/>
      <c r="BB208" s="166"/>
      <c r="BC208" s="166"/>
      <c r="BD208" s="166"/>
      <c r="BE208" s="166"/>
      <c r="BF208" s="166"/>
      <c r="BG208" s="166"/>
      <c r="BH208" s="166"/>
      <c r="BI208" s="166"/>
      <c r="BJ208" s="166"/>
      <c r="BK208" s="166"/>
      <c r="BL208" s="166"/>
      <c r="BM208" s="166"/>
      <c r="BN208" s="166"/>
      <c r="BO208" s="166"/>
      <c r="BP208" s="166"/>
      <c r="BQ208" s="166"/>
      <c r="BR208" s="166"/>
      <c r="BS208" s="166"/>
      <c r="BT208" s="166"/>
      <c r="BU208" s="166"/>
      <c r="BV208" s="166"/>
      <c r="BW208" s="166"/>
      <c r="BX208" s="166"/>
      <c r="BY208" s="166"/>
      <c r="BZ208" s="166"/>
      <c r="CA208" s="166"/>
    </row>
    <row r="209" spans="1:79" x14ac:dyDescent="0.15">
      <c r="A209" s="166"/>
      <c r="B209" s="166"/>
      <c r="C209" s="166"/>
      <c r="D209" s="166"/>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c r="AA209" s="166"/>
      <c r="AB209" s="166"/>
      <c r="AC209" s="166"/>
      <c r="AD209" s="166"/>
      <c r="AE209" s="166"/>
      <c r="AF209" s="166"/>
      <c r="AG209" s="166"/>
      <c r="AH209" s="166"/>
      <c r="AI209" s="166"/>
      <c r="AJ209" s="166"/>
      <c r="AK209" s="166"/>
      <c r="AL209" s="166"/>
      <c r="AM209" s="166"/>
      <c r="AN209" s="166"/>
      <c r="AO209" s="166"/>
      <c r="AP209" s="166"/>
      <c r="AQ209" s="166"/>
      <c r="AR209" s="166"/>
      <c r="AS209" s="166"/>
      <c r="AT209" s="166"/>
      <c r="AU209" s="166"/>
      <c r="AV209" s="166"/>
      <c r="AW209" s="166"/>
      <c r="AX209" s="166"/>
      <c r="AY209" s="166"/>
      <c r="AZ209" s="166"/>
      <c r="BA209" s="166"/>
      <c r="BB209" s="166"/>
      <c r="BC209" s="166"/>
      <c r="BD209" s="166"/>
      <c r="BE209" s="166"/>
      <c r="BF209" s="166"/>
      <c r="BG209" s="166"/>
      <c r="BH209" s="166"/>
      <c r="BI209" s="166"/>
      <c r="BJ209" s="166"/>
      <c r="BK209" s="166"/>
      <c r="BL209" s="166"/>
      <c r="BM209" s="166"/>
      <c r="BN209" s="166"/>
      <c r="BO209" s="166"/>
      <c r="BP209" s="166"/>
      <c r="BQ209" s="166"/>
      <c r="BR209" s="166"/>
      <c r="BS209" s="166"/>
      <c r="BT209" s="166"/>
      <c r="BU209" s="166"/>
      <c r="BV209" s="166"/>
      <c r="BW209" s="166"/>
      <c r="BX209" s="166"/>
      <c r="BY209" s="166"/>
      <c r="BZ209" s="166"/>
      <c r="CA209" s="166"/>
    </row>
    <row r="210" spans="1:79" x14ac:dyDescent="0.15">
      <c r="A210" s="166"/>
      <c r="B210" s="166"/>
      <c r="C210" s="166"/>
      <c r="D210" s="166"/>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c r="AA210" s="166"/>
      <c r="AB210" s="166"/>
      <c r="AC210" s="166"/>
      <c r="AD210" s="166"/>
      <c r="AE210" s="166"/>
      <c r="AF210" s="166"/>
      <c r="AG210" s="166"/>
      <c r="AH210" s="166"/>
      <c r="AI210" s="166"/>
      <c r="AJ210" s="166"/>
      <c r="AK210" s="166"/>
      <c r="AL210" s="166"/>
      <c r="AM210" s="166"/>
      <c r="AN210" s="166"/>
      <c r="AO210" s="166"/>
      <c r="AP210" s="166"/>
      <c r="AQ210" s="166"/>
      <c r="AR210" s="166"/>
      <c r="AS210" s="166"/>
      <c r="AT210" s="166"/>
      <c r="AU210" s="166"/>
      <c r="AV210" s="166"/>
      <c r="AW210" s="166"/>
      <c r="AX210" s="166"/>
      <c r="AY210" s="166"/>
      <c r="AZ210" s="166"/>
      <c r="BA210" s="166"/>
      <c r="BB210" s="166"/>
      <c r="BC210" s="166"/>
      <c r="BD210" s="166"/>
      <c r="BE210" s="166"/>
      <c r="BF210" s="166"/>
      <c r="BG210" s="166"/>
      <c r="BH210" s="166"/>
      <c r="BI210" s="166"/>
      <c r="BJ210" s="166"/>
      <c r="BK210" s="166"/>
      <c r="BL210" s="166"/>
      <c r="BM210" s="166"/>
      <c r="BN210" s="166"/>
      <c r="BO210" s="166"/>
      <c r="BP210" s="166"/>
      <c r="BQ210" s="166"/>
      <c r="BR210" s="166"/>
      <c r="BS210" s="166"/>
      <c r="BT210" s="166"/>
      <c r="BU210" s="166"/>
      <c r="BV210" s="166"/>
      <c r="BW210" s="166"/>
      <c r="BX210" s="166"/>
      <c r="BY210" s="166"/>
      <c r="BZ210" s="166"/>
      <c r="CA210" s="166"/>
    </row>
    <row r="211" spans="1:79" x14ac:dyDescent="0.15">
      <c r="A211" s="166"/>
      <c r="B211" s="166"/>
      <c r="C211" s="166"/>
      <c r="D211" s="166"/>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c r="AA211" s="166"/>
      <c r="AB211" s="166"/>
      <c r="AC211" s="166"/>
      <c r="AD211" s="166"/>
      <c r="AE211" s="166"/>
      <c r="AF211" s="166"/>
      <c r="AG211" s="166"/>
      <c r="AH211" s="166"/>
      <c r="AI211" s="166"/>
      <c r="AJ211" s="166"/>
      <c r="AK211" s="166"/>
      <c r="AL211" s="166"/>
      <c r="AM211" s="166"/>
      <c r="AN211" s="166"/>
      <c r="AO211" s="166"/>
      <c r="AP211" s="166"/>
      <c r="AQ211" s="166"/>
      <c r="AR211" s="166"/>
      <c r="AS211" s="166"/>
      <c r="AT211" s="166"/>
      <c r="AU211" s="166"/>
      <c r="AV211" s="166"/>
      <c r="AW211" s="166"/>
      <c r="AX211" s="166"/>
      <c r="AY211" s="166"/>
      <c r="AZ211" s="166"/>
      <c r="BA211" s="166"/>
      <c r="BB211" s="166"/>
      <c r="BC211" s="166"/>
      <c r="BD211" s="166"/>
      <c r="BE211" s="166"/>
      <c r="BF211" s="166"/>
      <c r="BG211" s="166"/>
      <c r="BH211" s="166"/>
      <c r="BI211" s="166"/>
      <c r="BJ211" s="166"/>
      <c r="BK211" s="166"/>
      <c r="BL211" s="166"/>
      <c r="BM211" s="166"/>
      <c r="BN211" s="166"/>
      <c r="BO211" s="166"/>
      <c r="BP211" s="166"/>
      <c r="BQ211" s="166"/>
      <c r="BR211" s="166"/>
      <c r="BS211" s="166"/>
      <c r="BT211" s="166"/>
      <c r="BU211" s="166"/>
      <c r="BV211" s="166"/>
      <c r="BW211" s="166"/>
      <c r="BX211" s="166"/>
      <c r="BY211" s="166"/>
      <c r="BZ211" s="166"/>
      <c r="CA211" s="166"/>
    </row>
    <row r="212" spans="1:79" x14ac:dyDescent="0.15">
      <c r="A212" s="166"/>
      <c r="B212" s="166"/>
      <c r="C212" s="166"/>
      <c r="D212" s="166"/>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c r="AA212" s="166"/>
      <c r="AB212" s="166"/>
      <c r="AC212" s="166"/>
      <c r="AD212" s="166"/>
      <c r="AE212" s="166"/>
      <c r="AF212" s="166"/>
      <c r="AG212" s="166"/>
      <c r="AH212" s="166"/>
      <c r="AI212" s="166"/>
      <c r="AJ212" s="166"/>
      <c r="AK212" s="166"/>
      <c r="AL212" s="166"/>
      <c r="AM212" s="166"/>
      <c r="AN212" s="166"/>
      <c r="AO212" s="166"/>
      <c r="AP212" s="166"/>
      <c r="AQ212" s="166"/>
      <c r="AR212" s="166"/>
      <c r="AS212" s="166"/>
      <c r="AT212" s="166"/>
      <c r="AU212" s="166"/>
      <c r="AV212" s="166"/>
      <c r="AW212" s="166"/>
      <c r="AX212" s="166"/>
      <c r="AY212" s="166"/>
      <c r="AZ212" s="166"/>
      <c r="BA212" s="166"/>
      <c r="BB212" s="166"/>
      <c r="BC212" s="166"/>
      <c r="BD212" s="166"/>
      <c r="BE212" s="166"/>
      <c r="BF212" s="166"/>
      <c r="BG212" s="166"/>
      <c r="BH212" s="166"/>
      <c r="BI212" s="166"/>
      <c r="BJ212" s="166"/>
      <c r="BK212" s="166"/>
      <c r="BL212" s="166"/>
      <c r="BM212" s="166"/>
      <c r="BN212" s="166"/>
      <c r="BO212" s="166"/>
      <c r="BP212" s="166"/>
      <c r="BQ212" s="166"/>
      <c r="BR212" s="166"/>
      <c r="BS212" s="166"/>
      <c r="BT212" s="166"/>
      <c r="BU212" s="166"/>
      <c r="BV212" s="166"/>
      <c r="BW212" s="166"/>
      <c r="BX212" s="166"/>
      <c r="BY212" s="166"/>
      <c r="BZ212" s="166"/>
      <c r="CA212" s="166"/>
    </row>
    <row r="213" spans="1:79" x14ac:dyDescent="0.15">
      <c r="A213" s="166"/>
      <c r="B213" s="166"/>
      <c r="C213" s="166"/>
      <c r="D213" s="166"/>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c r="AA213" s="166"/>
      <c r="AB213" s="166"/>
      <c r="AC213" s="166"/>
      <c r="AD213" s="166"/>
      <c r="AE213" s="166"/>
      <c r="AF213" s="166"/>
      <c r="AG213" s="166"/>
      <c r="AH213" s="166"/>
      <c r="AI213" s="166"/>
      <c r="AJ213" s="166"/>
      <c r="AK213" s="166"/>
      <c r="AL213" s="166"/>
      <c r="AM213" s="166"/>
      <c r="AN213" s="166"/>
      <c r="AO213" s="166"/>
      <c r="AP213" s="166"/>
      <c r="AQ213" s="166"/>
      <c r="AR213" s="166"/>
      <c r="AS213" s="166"/>
      <c r="AT213" s="166"/>
      <c r="AU213" s="166"/>
      <c r="AV213" s="166"/>
      <c r="AW213" s="166"/>
      <c r="AX213" s="166"/>
      <c r="AY213" s="166"/>
      <c r="AZ213" s="166"/>
      <c r="BA213" s="166"/>
      <c r="BB213" s="166"/>
      <c r="BC213" s="166"/>
      <c r="BD213" s="166"/>
      <c r="BE213" s="166"/>
      <c r="BF213" s="166"/>
      <c r="BG213" s="166"/>
      <c r="BH213" s="166"/>
      <c r="BI213" s="166"/>
      <c r="BJ213" s="166"/>
      <c r="BK213" s="166"/>
      <c r="BL213" s="166"/>
      <c r="BM213" s="166"/>
      <c r="BN213" s="166"/>
      <c r="BO213" s="166"/>
      <c r="BP213" s="166"/>
      <c r="BQ213" s="166"/>
      <c r="BR213" s="166"/>
      <c r="BS213" s="166"/>
      <c r="BT213" s="166"/>
      <c r="BU213" s="166"/>
      <c r="BV213" s="166"/>
      <c r="BW213" s="166"/>
      <c r="BX213" s="166"/>
      <c r="BY213" s="166"/>
      <c r="BZ213" s="166"/>
      <c r="CA213" s="166"/>
    </row>
    <row r="214" spans="1:79" x14ac:dyDescent="0.15">
      <c r="A214" s="166"/>
      <c r="B214" s="166"/>
      <c r="C214" s="166"/>
      <c r="D214" s="166"/>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c r="AA214" s="166"/>
      <c r="AB214" s="166"/>
      <c r="AC214" s="166"/>
      <c r="AD214" s="166"/>
      <c r="AE214" s="166"/>
      <c r="AF214" s="166"/>
      <c r="AG214" s="166"/>
      <c r="AH214" s="166"/>
      <c r="AI214" s="166"/>
      <c r="AJ214" s="166"/>
      <c r="AK214" s="166"/>
      <c r="AL214" s="166"/>
      <c r="AM214" s="166"/>
      <c r="AN214" s="166"/>
      <c r="AO214" s="166"/>
      <c r="AP214" s="166"/>
      <c r="AQ214" s="166"/>
      <c r="AR214" s="166"/>
      <c r="AS214" s="166"/>
      <c r="AT214" s="166"/>
      <c r="AU214" s="166"/>
      <c r="AV214" s="166"/>
      <c r="AW214" s="166"/>
      <c r="AX214" s="166"/>
      <c r="AY214" s="166"/>
      <c r="AZ214" s="166"/>
      <c r="BA214" s="166"/>
      <c r="BB214" s="166"/>
      <c r="BC214" s="166"/>
      <c r="BD214" s="166"/>
      <c r="BE214" s="166"/>
      <c r="BF214" s="166"/>
      <c r="BG214" s="166"/>
      <c r="BH214" s="166"/>
      <c r="BI214" s="166"/>
      <c r="BJ214" s="166"/>
      <c r="BK214" s="166"/>
      <c r="BL214" s="166"/>
      <c r="BM214" s="166"/>
      <c r="BN214" s="166"/>
      <c r="BO214" s="166"/>
      <c r="BP214" s="166"/>
      <c r="BQ214" s="166"/>
      <c r="BR214" s="166"/>
      <c r="BS214" s="166"/>
      <c r="BT214" s="166"/>
      <c r="BU214" s="166"/>
      <c r="BV214" s="166"/>
      <c r="BW214" s="166"/>
      <c r="BX214" s="166"/>
      <c r="BY214" s="166"/>
      <c r="BZ214" s="166"/>
      <c r="CA214" s="166"/>
    </row>
    <row r="215" spans="1:79" x14ac:dyDescent="0.15">
      <c r="A215" s="166"/>
      <c r="B215" s="166"/>
      <c r="C215" s="166"/>
      <c r="D215" s="166"/>
      <c r="E215" s="166"/>
      <c r="F215" s="166"/>
      <c r="G215" s="166"/>
      <c r="H215" s="166"/>
      <c r="I215" s="166"/>
      <c r="J215" s="166"/>
      <c r="K215" s="166"/>
      <c r="L215" s="166"/>
      <c r="M215" s="166"/>
      <c r="N215" s="166"/>
      <c r="O215" s="166"/>
      <c r="P215" s="166"/>
      <c r="Q215" s="166"/>
      <c r="R215" s="166"/>
      <c r="S215" s="166"/>
      <c r="T215" s="166"/>
      <c r="U215" s="166"/>
      <c r="V215" s="166"/>
      <c r="W215" s="166"/>
      <c r="X215" s="166"/>
      <c r="Y215" s="166"/>
      <c r="Z215" s="166"/>
      <c r="AA215" s="166"/>
      <c r="AB215" s="166"/>
      <c r="AC215" s="166"/>
      <c r="AD215" s="166"/>
      <c r="AE215" s="166"/>
      <c r="AF215" s="166"/>
      <c r="AG215" s="166"/>
      <c r="AH215" s="166"/>
      <c r="AI215" s="166"/>
      <c r="AJ215" s="166"/>
      <c r="AK215" s="166"/>
      <c r="AL215" s="166"/>
      <c r="AM215" s="166"/>
      <c r="AN215" s="166"/>
      <c r="AO215" s="166"/>
      <c r="AP215" s="166"/>
      <c r="AQ215" s="166"/>
      <c r="AR215" s="166"/>
      <c r="AS215" s="166"/>
      <c r="AT215" s="166"/>
      <c r="AU215" s="166"/>
      <c r="AV215" s="166"/>
      <c r="AW215" s="166"/>
      <c r="AX215" s="166"/>
      <c r="AY215" s="166"/>
      <c r="AZ215" s="166"/>
      <c r="BA215" s="166"/>
      <c r="BB215" s="166"/>
      <c r="BC215" s="166"/>
      <c r="BD215" s="166"/>
      <c r="BE215" s="166"/>
      <c r="BF215" s="166"/>
      <c r="BG215" s="166"/>
      <c r="BH215" s="166"/>
      <c r="BI215" s="166"/>
      <c r="BJ215" s="166"/>
      <c r="BK215" s="166"/>
      <c r="BL215" s="166"/>
      <c r="BM215" s="166"/>
      <c r="BN215" s="166"/>
      <c r="BO215" s="166"/>
      <c r="BP215" s="166"/>
      <c r="BQ215" s="166"/>
      <c r="BR215" s="166"/>
      <c r="BS215" s="166"/>
      <c r="BT215" s="166"/>
      <c r="BU215" s="166"/>
      <c r="BV215" s="166"/>
      <c r="BW215" s="166"/>
      <c r="BX215" s="166"/>
      <c r="BY215" s="166"/>
      <c r="BZ215" s="166"/>
      <c r="CA215" s="166"/>
    </row>
    <row r="216" spans="1:79" x14ac:dyDescent="0.15">
      <c r="A216" s="166"/>
      <c r="B216" s="166"/>
      <c r="C216" s="166"/>
      <c r="D216" s="166"/>
      <c r="E216" s="166"/>
      <c r="F216" s="166"/>
      <c r="G216" s="166"/>
      <c r="H216" s="166"/>
      <c r="I216" s="166"/>
      <c r="J216" s="166"/>
      <c r="K216" s="166"/>
      <c r="L216" s="166"/>
      <c r="M216" s="166"/>
      <c r="N216" s="166"/>
      <c r="O216" s="166"/>
      <c r="P216" s="166"/>
      <c r="Q216" s="166"/>
      <c r="R216" s="166"/>
      <c r="S216" s="166"/>
      <c r="T216" s="166"/>
      <c r="U216" s="166"/>
      <c r="V216" s="166"/>
      <c r="W216" s="166"/>
      <c r="X216" s="166"/>
      <c r="Y216" s="166"/>
      <c r="Z216" s="166"/>
      <c r="AA216" s="166"/>
      <c r="AB216" s="166"/>
      <c r="AC216" s="166"/>
      <c r="AD216" s="166"/>
      <c r="AE216" s="166"/>
      <c r="AF216" s="166"/>
      <c r="AG216" s="166"/>
      <c r="AH216" s="166"/>
      <c r="AI216" s="166"/>
      <c r="AJ216" s="166"/>
      <c r="AK216" s="166"/>
      <c r="AL216" s="166"/>
      <c r="AM216" s="166"/>
      <c r="AN216" s="166"/>
      <c r="AO216" s="166"/>
      <c r="AP216" s="166"/>
      <c r="AQ216" s="166"/>
      <c r="AR216" s="166"/>
      <c r="AS216" s="166"/>
      <c r="AT216" s="166"/>
      <c r="AU216" s="166"/>
      <c r="AV216" s="166"/>
      <c r="AW216" s="166"/>
      <c r="AX216" s="166"/>
      <c r="AY216" s="166"/>
      <c r="AZ216" s="166"/>
      <c r="BA216" s="166"/>
      <c r="BB216" s="166"/>
      <c r="BC216" s="166"/>
      <c r="BD216" s="166"/>
      <c r="BE216" s="166"/>
      <c r="BF216" s="166"/>
      <c r="BG216" s="166"/>
      <c r="BH216" s="166"/>
      <c r="BI216" s="166"/>
      <c r="BJ216" s="166"/>
      <c r="BK216" s="166"/>
      <c r="BL216" s="166"/>
      <c r="BM216" s="166"/>
      <c r="BN216" s="166"/>
      <c r="BO216" s="166"/>
      <c r="BP216" s="166"/>
      <c r="BQ216" s="166"/>
      <c r="BR216" s="166"/>
      <c r="BS216" s="166"/>
      <c r="BT216" s="166"/>
      <c r="BU216" s="166"/>
      <c r="BV216" s="166"/>
      <c r="BW216" s="166"/>
      <c r="BX216" s="166"/>
      <c r="BY216" s="166"/>
      <c r="BZ216" s="166"/>
      <c r="CA216" s="166"/>
    </row>
    <row r="217" spans="1:79" x14ac:dyDescent="0.15">
      <c r="A217" s="166"/>
      <c r="B217" s="166"/>
      <c r="C217" s="166"/>
      <c r="D217" s="166"/>
      <c r="E217" s="166"/>
      <c r="F217" s="166"/>
      <c r="G217" s="166"/>
      <c r="H217" s="166"/>
      <c r="I217" s="166"/>
      <c r="J217" s="166"/>
      <c r="K217" s="166"/>
      <c r="L217" s="166"/>
      <c r="M217" s="166"/>
      <c r="N217" s="166"/>
      <c r="O217" s="166"/>
      <c r="P217" s="166"/>
      <c r="Q217" s="166"/>
      <c r="R217" s="166"/>
      <c r="S217" s="166"/>
      <c r="T217" s="166"/>
      <c r="U217" s="166"/>
      <c r="V217" s="166"/>
      <c r="W217" s="166"/>
      <c r="X217" s="166"/>
      <c r="Y217" s="166"/>
      <c r="Z217" s="166"/>
      <c r="AA217" s="166"/>
      <c r="AB217" s="166"/>
      <c r="AC217" s="166"/>
      <c r="AD217" s="166"/>
      <c r="AE217" s="166"/>
      <c r="AF217" s="166"/>
      <c r="AG217" s="166"/>
      <c r="AH217" s="166"/>
      <c r="AI217" s="166"/>
      <c r="AJ217" s="166"/>
      <c r="AK217" s="166"/>
      <c r="AL217" s="166"/>
      <c r="AM217" s="166"/>
      <c r="AN217" s="166"/>
      <c r="AO217" s="166"/>
      <c r="AP217" s="166"/>
      <c r="AQ217" s="166"/>
      <c r="AR217" s="166"/>
      <c r="AS217" s="166"/>
      <c r="AT217" s="166"/>
      <c r="AU217" s="166"/>
      <c r="AV217" s="166"/>
      <c r="AW217" s="166"/>
      <c r="AX217" s="166"/>
      <c r="AY217" s="166"/>
      <c r="AZ217" s="166"/>
      <c r="BA217" s="166"/>
      <c r="BB217" s="166"/>
      <c r="BC217" s="166"/>
      <c r="BD217" s="166"/>
      <c r="BE217" s="166"/>
      <c r="BF217" s="166"/>
      <c r="BG217" s="166"/>
      <c r="BH217" s="166"/>
      <c r="BI217" s="166"/>
      <c r="BJ217" s="166"/>
      <c r="BK217" s="166"/>
      <c r="BL217" s="166"/>
      <c r="BM217" s="166"/>
      <c r="BN217" s="166"/>
      <c r="BO217" s="166"/>
      <c r="BP217" s="166"/>
      <c r="BQ217" s="166"/>
      <c r="BR217" s="166"/>
      <c r="BS217" s="166"/>
      <c r="BT217" s="166"/>
      <c r="BU217" s="166"/>
      <c r="BV217" s="166"/>
      <c r="BW217" s="166"/>
      <c r="BX217" s="166"/>
      <c r="BY217" s="166"/>
      <c r="BZ217" s="166"/>
      <c r="CA217" s="166"/>
    </row>
    <row r="218" spans="1:79" x14ac:dyDescent="0.15">
      <c r="A218" s="166"/>
      <c r="B218" s="166"/>
      <c r="C218" s="166"/>
      <c r="D218" s="166"/>
      <c r="E218" s="166"/>
      <c r="F218" s="166"/>
      <c r="G218" s="166"/>
      <c r="H218" s="166"/>
      <c r="I218" s="166"/>
      <c r="J218" s="166"/>
      <c r="K218" s="166"/>
      <c r="L218" s="166"/>
      <c r="M218" s="166"/>
      <c r="N218" s="166"/>
      <c r="O218" s="166"/>
      <c r="P218" s="166"/>
      <c r="Q218" s="166"/>
      <c r="R218" s="166"/>
      <c r="S218" s="166"/>
      <c r="T218" s="166"/>
      <c r="U218" s="166"/>
      <c r="V218" s="166"/>
      <c r="W218" s="166"/>
      <c r="X218" s="166"/>
      <c r="Y218" s="166"/>
      <c r="Z218" s="166"/>
      <c r="AA218" s="166"/>
      <c r="AB218" s="166"/>
      <c r="AC218" s="166"/>
      <c r="AD218" s="166"/>
      <c r="AE218" s="166"/>
      <c r="AF218" s="166"/>
      <c r="AG218" s="166"/>
      <c r="AH218" s="166"/>
      <c r="AI218" s="166"/>
      <c r="AJ218" s="166"/>
      <c r="AK218" s="166"/>
      <c r="AL218" s="166"/>
      <c r="AM218" s="166"/>
      <c r="AN218" s="166"/>
      <c r="AO218" s="166"/>
      <c r="AP218" s="166"/>
      <c r="AQ218" s="166"/>
      <c r="AR218" s="166"/>
      <c r="AS218" s="166"/>
      <c r="AT218" s="166"/>
      <c r="AU218" s="166"/>
      <c r="AV218" s="166"/>
      <c r="AW218" s="166"/>
      <c r="AX218" s="166"/>
      <c r="AY218" s="166"/>
      <c r="AZ218" s="166"/>
      <c r="BA218" s="166"/>
      <c r="BB218" s="166"/>
      <c r="BC218" s="166"/>
      <c r="BD218" s="166"/>
      <c r="BE218" s="166"/>
      <c r="BF218" s="166"/>
      <c r="BG218" s="166"/>
      <c r="BH218" s="166"/>
      <c r="BI218" s="166"/>
      <c r="BJ218" s="166"/>
      <c r="BK218" s="166"/>
      <c r="BL218" s="166"/>
      <c r="BM218" s="166"/>
      <c r="BN218" s="166"/>
      <c r="BO218" s="166"/>
      <c r="BP218" s="166"/>
      <c r="BQ218" s="166"/>
      <c r="BR218" s="166"/>
      <c r="BS218" s="166"/>
      <c r="BT218" s="166"/>
      <c r="BU218" s="166"/>
      <c r="BV218" s="166"/>
      <c r="BW218" s="166"/>
      <c r="BX218" s="166"/>
      <c r="BY218" s="166"/>
      <c r="BZ218" s="166"/>
      <c r="CA218" s="166"/>
    </row>
    <row r="219" spans="1:79" x14ac:dyDescent="0.15">
      <c r="A219" s="166"/>
      <c r="B219" s="166"/>
      <c r="C219" s="166"/>
      <c r="D219" s="166"/>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c r="AA219" s="166"/>
      <c r="AB219" s="166"/>
      <c r="AC219" s="166"/>
      <c r="AD219" s="166"/>
      <c r="AE219" s="166"/>
      <c r="AF219" s="166"/>
      <c r="AG219" s="166"/>
      <c r="AH219" s="166"/>
      <c r="AI219" s="166"/>
      <c r="AJ219" s="166"/>
      <c r="AK219" s="166"/>
      <c r="AL219" s="166"/>
      <c r="AM219" s="166"/>
      <c r="AN219" s="166"/>
      <c r="AO219" s="166"/>
      <c r="AP219" s="166"/>
      <c r="AQ219" s="166"/>
      <c r="AR219" s="166"/>
      <c r="AS219" s="166"/>
      <c r="AT219" s="166"/>
      <c r="AU219" s="166"/>
      <c r="AV219" s="166"/>
      <c r="AW219" s="166"/>
      <c r="AX219" s="166"/>
      <c r="AY219" s="166"/>
      <c r="AZ219" s="166"/>
      <c r="BA219" s="166"/>
      <c r="BB219" s="166"/>
      <c r="BC219" s="166"/>
      <c r="BD219" s="166"/>
      <c r="BE219" s="166"/>
      <c r="BF219" s="166"/>
      <c r="BG219" s="166"/>
      <c r="BH219" s="166"/>
      <c r="BI219" s="166"/>
      <c r="BJ219" s="166"/>
      <c r="BK219" s="166"/>
      <c r="BL219" s="166"/>
      <c r="BM219" s="166"/>
      <c r="BN219" s="166"/>
      <c r="BO219" s="166"/>
      <c r="BP219" s="166"/>
      <c r="BQ219" s="166"/>
      <c r="BR219" s="166"/>
      <c r="BS219" s="166"/>
      <c r="BT219" s="166"/>
      <c r="BU219" s="166"/>
      <c r="BV219" s="166"/>
      <c r="BW219" s="166"/>
      <c r="BX219" s="166"/>
      <c r="BY219" s="166"/>
      <c r="BZ219" s="166"/>
      <c r="CA219" s="166"/>
    </row>
    <row r="220" spans="1:79" x14ac:dyDescent="0.15">
      <c r="A220" s="166"/>
      <c r="B220" s="166"/>
      <c r="C220" s="166"/>
      <c r="D220" s="166"/>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c r="AA220" s="166"/>
      <c r="AB220" s="166"/>
      <c r="AC220" s="166"/>
      <c r="AD220" s="166"/>
      <c r="AE220" s="166"/>
      <c r="AF220" s="166"/>
      <c r="AG220" s="166"/>
      <c r="AH220" s="166"/>
      <c r="AI220" s="166"/>
      <c r="AJ220" s="166"/>
      <c r="AK220" s="166"/>
      <c r="AL220" s="166"/>
      <c r="AM220" s="166"/>
      <c r="AN220" s="166"/>
      <c r="AO220" s="166"/>
      <c r="AP220" s="166"/>
      <c r="AQ220" s="166"/>
      <c r="AR220" s="166"/>
      <c r="AS220" s="166"/>
      <c r="AT220" s="166"/>
      <c r="AU220" s="166"/>
      <c r="AV220" s="166"/>
      <c r="AW220" s="166"/>
      <c r="AX220" s="166"/>
      <c r="AY220" s="166"/>
      <c r="AZ220" s="166"/>
      <c r="BA220" s="166"/>
      <c r="BB220" s="166"/>
      <c r="BC220" s="166"/>
      <c r="BD220" s="166"/>
      <c r="BE220" s="166"/>
      <c r="BF220" s="166"/>
      <c r="BG220" s="166"/>
      <c r="BH220" s="166"/>
      <c r="BI220" s="166"/>
      <c r="BJ220" s="166"/>
      <c r="BK220" s="166"/>
      <c r="BL220" s="166"/>
      <c r="BM220" s="166"/>
      <c r="BN220" s="166"/>
      <c r="BO220" s="166"/>
      <c r="BP220" s="166"/>
      <c r="BQ220" s="166"/>
      <c r="BR220" s="166"/>
      <c r="BS220" s="166"/>
      <c r="BT220" s="166"/>
      <c r="BU220" s="166"/>
      <c r="BV220" s="166"/>
      <c r="BW220" s="166"/>
      <c r="BX220" s="166"/>
      <c r="BY220" s="166"/>
      <c r="BZ220" s="166"/>
      <c r="CA220" s="166"/>
    </row>
    <row r="221" spans="1:79" x14ac:dyDescent="0.15">
      <c r="A221" s="166"/>
      <c r="B221" s="166"/>
      <c r="C221" s="166"/>
      <c r="D221" s="166"/>
      <c r="E221" s="166"/>
      <c r="F221" s="166"/>
      <c r="G221" s="166"/>
      <c r="H221" s="166"/>
      <c r="I221" s="166"/>
      <c r="J221" s="166"/>
      <c r="K221" s="166"/>
      <c r="L221" s="166"/>
      <c r="M221" s="166"/>
      <c r="N221" s="166"/>
      <c r="O221" s="166"/>
      <c r="P221" s="166"/>
      <c r="Q221" s="166"/>
      <c r="R221" s="166"/>
      <c r="S221" s="166"/>
      <c r="T221" s="166"/>
      <c r="U221" s="166"/>
      <c r="V221" s="166"/>
      <c r="W221" s="166"/>
      <c r="X221" s="166"/>
      <c r="Y221" s="166"/>
      <c r="Z221" s="166"/>
      <c r="AA221" s="166"/>
      <c r="AB221" s="166"/>
      <c r="AC221" s="166"/>
      <c r="AD221" s="166"/>
      <c r="AE221" s="166"/>
      <c r="AF221" s="166"/>
      <c r="AG221" s="166"/>
      <c r="AH221" s="166"/>
      <c r="AI221" s="166"/>
      <c r="AJ221" s="166"/>
      <c r="AK221" s="166"/>
      <c r="AL221" s="166"/>
      <c r="AM221" s="166"/>
      <c r="AN221" s="166"/>
      <c r="AO221" s="166"/>
      <c r="AP221" s="166"/>
      <c r="AQ221" s="166"/>
      <c r="AR221" s="166"/>
      <c r="AS221" s="166"/>
      <c r="AT221" s="166"/>
      <c r="AU221" s="166"/>
      <c r="AV221" s="166"/>
      <c r="AW221" s="166"/>
      <c r="AX221" s="166"/>
      <c r="AY221" s="166"/>
      <c r="AZ221" s="166"/>
      <c r="BA221" s="166"/>
      <c r="BB221" s="166"/>
      <c r="BC221" s="166"/>
      <c r="BD221" s="166"/>
      <c r="BE221" s="166"/>
      <c r="BF221" s="166"/>
      <c r="BG221" s="166"/>
      <c r="BH221" s="166"/>
      <c r="BI221" s="166"/>
      <c r="BJ221" s="166"/>
      <c r="BK221" s="166"/>
      <c r="BL221" s="166"/>
      <c r="BM221" s="166"/>
      <c r="BN221" s="166"/>
      <c r="BO221" s="166"/>
      <c r="BP221" s="166"/>
      <c r="BQ221" s="166"/>
      <c r="BR221" s="166"/>
      <c r="BS221" s="166"/>
      <c r="BT221" s="166"/>
      <c r="BU221" s="166"/>
      <c r="BV221" s="166"/>
      <c r="BW221" s="166"/>
      <c r="BX221" s="166"/>
      <c r="BY221" s="166"/>
      <c r="BZ221" s="166"/>
      <c r="CA221" s="166"/>
    </row>
    <row r="222" spans="1:79" x14ac:dyDescent="0.15">
      <c r="A222" s="166"/>
      <c r="B222" s="166"/>
      <c r="C222" s="166"/>
      <c r="D222" s="166"/>
      <c r="E222" s="166"/>
      <c r="F222" s="166"/>
      <c r="G222" s="166"/>
      <c r="H222" s="166"/>
      <c r="I222" s="166"/>
      <c r="J222" s="166"/>
      <c r="K222" s="166"/>
      <c r="L222" s="166"/>
      <c r="M222" s="166"/>
      <c r="N222" s="166"/>
      <c r="O222" s="166"/>
      <c r="P222" s="166"/>
      <c r="Q222" s="166"/>
      <c r="R222" s="166"/>
      <c r="S222" s="166"/>
      <c r="T222" s="166"/>
      <c r="U222" s="166"/>
      <c r="V222" s="166"/>
      <c r="W222" s="166"/>
      <c r="X222" s="166"/>
      <c r="Y222" s="166"/>
      <c r="Z222" s="166"/>
      <c r="AA222" s="166"/>
      <c r="AB222" s="166"/>
      <c r="AC222" s="166"/>
      <c r="AD222" s="166"/>
      <c r="AE222" s="166"/>
      <c r="AF222" s="166"/>
      <c r="AG222" s="166"/>
      <c r="AH222" s="166"/>
      <c r="AI222" s="166"/>
      <c r="AJ222" s="166"/>
      <c r="AK222" s="166"/>
      <c r="AL222" s="166"/>
      <c r="AM222" s="166"/>
      <c r="AN222" s="166"/>
      <c r="AO222" s="166"/>
      <c r="AP222" s="166"/>
      <c r="AQ222" s="166"/>
      <c r="AR222" s="166"/>
      <c r="AS222" s="166"/>
      <c r="AT222" s="166"/>
      <c r="AU222" s="166"/>
      <c r="AV222" s="166"/>
      <c r="AW222" s="166"/>
      <c r="AX222" s="166"/>
      <c r="AY222" s="166"/>
      <c r="AZ222" s="166"/>
      <c r="BA222" s="166"/>
      <c r="BB222" s="166"/>
      <c r="BC222" s="166"/>
      <c r="BD222" s="166"/>
      <c r="BE222" s="166"/>
      <c r="BF222" s="166"/>
      <c r="BG222" s="166"/>
      <c r="BH222" s="166"/>
      <c r="BI222" s="166"/>
      <c r="BJ222" s="166"/>
      <c r="BK222" s="166"/>
      <c r="BL222" s="166"/>
      <c r="BM222" s="166"/>
      <c r="BN222" s="166"/>
      <c r="BO222" s="166"/>
      <c r="BP222" s="166"/>
      <c r="BQ222" s="166"/>
      <c r="BR222" s="166"/>
      <c r="BS222" s="166"/>
      <c r="BT222" s="166"/>
      <c r="BU222" s="166"/>
      <c r="BV222" s="166"/>
      <c r="BW222" s="166"/>
      <c r="BX222" s="166"/>
      <c r="BY222" s="166"/>
      <c r="BZ222" s="166"/>
      <c r="CA222" s="166"/>
    </row>
    <row r="223" spans="1:79" x14ac:dyDescent="0.15">
      <c r="A223" s="166"/>
      <c r="B223" s="166"/>
      <c r="C223" s="166"/>
      <c r="D223" s="166"/>
      <c r="E223" s="166"/>
      <c r="F223" s="166"/>
      <c r="G223" s="166"/>
      <c r="H223" s="166"/>
      <c r="I223" s="166"/>
      <c r="J223" s="166"/>
      <c r="K223" s="166"/>
      <c r="L223" s="166"/>
      <c r="M223" s="166"/>
      <c r="N223" s="166"/>
      <c r="O223" s="166"/>
      <c r="P223" s="166"/>
      <c r="Q223" s="166"/>
      <c r="R223" s="166"/>
      <c r="S223" s="166"/>
      <c r="T223" s="166"/>
      <c r="U223" s="166"/>
      <c r="V223" s="166"/>
      <c r="W223" s="166"/>
      <c r="X223" s="166"/>
      <c r="Y223" s="166"/>
      <c r="Z223" s="166"/>
      <c r="AA223" s="166"/>
      <c r="AB223" s="166"/>
      <c r="AC223" s="166"/>
      <c r="AD223" s="166"/>
      <c r="AE223" s="166"/>
      <c r="AF223" s="166"/>
      <c r="AG223" s="166"/>
      <c r="AH223" s="166"/>
      <c r="AI223" s="166"/>
      <c r="AJ223" s="166"/>
      <c r="AK223" s="166"/>
      <c r="AL223" s="166"/>
      <c r="AM223" s="166"/>
      <c r="AN223" s="166"/>
      <c r="AO223" s="166"/>
      <c r="AP223" s="166"/>
      <c r="AQ223" s="166"/>
      <c r="AR223" s="166"/>
      <c r="AS223" s="166"/>
      <c r="AT223" s="166"/>
      <c r="AU223" s="166"/>
      <c r="AV223" s="166"/>
      <c r="AW223" s="166"/>
      <c r="AX223" s="166"/>
      <c r="AY223" s="166"/>
      <c r="AZ223" s="166"/>
      <c r="BA223" s="166"/>
      <c r="BB223" s="166"/>
      <c r="BC223" s="166"/>
      <c r="BD223" s="166"/>
      <c r="BE223" s="166"/>
      <c r="BF223" s="166"/>
      <c r="BG223" s="166"/>
      <c r="BH223" s="166"/>
      <c r="BI223" s="166"/>
      <c r="BJ223" s="166"/>
      <c r="BK223" s="166"/>
      <c r="BL223" s="166"/>
      <c r="BM223" s="166"/>
      <c r="BN223" s="166"/>
      <c r="BO223" s="166"/>
      <c r="BP223" s="166"/>
      <c r="BQ223" s="166"/>
      <c r="BR223" s="166"/>
      <c r="BS223" s="166"/>
      <c r="BT223" s="166"/>
      <c r="BU223" s="166"/>
      <c r="BV223" s="166"/>
      <c r="BW223" s="166"/>
      <c r="BX223" s="166"/>
      <c r="BY223" s="166"/>
      <c r="BZ223" s="166"/>
      <c r="CA223" s="166"/>
    </row>
    <row r="224" spans="1:79" x14ac:dyDescent="0.15">
      <c r="A224" s="166"/>
      <c r="B224" s="166"/>
      <c r="C224" s="166"/>
      <c r="D224" s="166"/>
      <c r="E224" s="166"/>
      <c r="F224" s="166"/>
      <c r="G224" s="166"/>
      <c r="H224" s="166"/>
      <c r="I224" s="166"/>
      <c r="J224" s="166"/>
      <c r="K224" s="166"/>
      <c r="L224" s="166"/>
      <c r="M224" s="166"/>
      <c r="N224" s="166"/>
      <c r="O224" s="166"/>
      <c r="P224" s="166"/>
      <c r="Q224" s="166"/>
      <c r="R224" s="166"/>
      <c r="S224" s="166"/>
      <c r="T224" s="166"/>
      <c r="U224" s="166"/>
      <c r="V224" s="166"/>
      <c r="W224" s="166"/>
      <c r="X224" s="166"/>
      <c r="Y224" s="166"/>
      <c r="Z224" s="166"/>
      <c r="AA224" s="166"/>
      <c r="AB224" s="166"/>
      <c r="AC224" s="166"/>
      <c r="AD224" s="166"/>
      <c r="AE224" s="166"/>
      <c r="AF224" s="166"/>
      <c r="AG224" s="166"/>
      <c r="AH224" s="166"/>
      <c r="AI224" s="166"/>
      <c r="AJ224" s="166"/>
      <c r="AK224" s="166"/>
      <c r="AL224" s="166"/>
      <c r="AM224" s="166"/>
      <c r="AN224" s="166"/>
      <c r="AO224" s="166"/>
      <c r="AP224" s="166"/>
      <c r="AQ224" s="166"/>
      <c r="AR224" s="166"/>
      <c r="AS224" s="166"/>
      <c r="AT224" s="166"/>
      <c r="AU224" s="166"/>
      <c r="AV224" s="166"/>
      <c r="AW224" s="166"/>
      <c r="AX224" s="166"/>
      <c r="AY224" s="166"/>
      <c r="AZ224" s="166"/>
      <c r="BA224" s="166"/>
      <c r="BB224" s="166"/>
      <c r="BC224" s="166"/>
      <c r="BD224" s="166"/>
      <c r="BE224" s="166"/>
      <c r="BF224" s="166"/>
      <c r="BG224" s="166"/>
      <c r="BH224" s="166"/>
      <c r="BI224" s="166"/>
      <c r="BJ224" s="166"/>
      <c r="BK224" s="166"/>
      <c r="BL224" s="166"/>
      <c r="BM224" s="166"/>
      <c r="BN224" s="166"/>
      <c r="BO224" s="166"/>
      <c r="BP224" s="166"/>
      <c r="BQ224" s="166"/>
      <c r="BR224" s="166"/>
      <c r="BS224" s="166"/>
      <c r="BT224" s="166"/>
      <c r="BU224" s="166"/>
      <c r="BV224" s="166"/>
      <c r="BW224" s="166"/>
      <c r="BX224" s="166"/>
      <c r="BY224" s="166"/>
      <c r="BZ224" s="166"/>
      <c r="CA224" s="166"/>
    </row>
    <row r="225" spans="1:79" x14ac:dyDescent="0.15">
      <c r="A225" s="166"/>
      <c r="B225" s="166"/>
      <c r="C225" s="166"/>
      <c r="D225" s="166"/>
      <c r="E225" s="166"/>
      <c r="F225" s="166"/>
      <c r="G225" s="166"/>
      <c r="H225" s="166"/>
      <c r="I225" s="166"/>
      <c r="J225" s="166"/>
      <c r="K225" s="166"/>
      <c r="L225" s="166"/>
      <c r="M225" s="166"/>
      <c r="N225" s="166"/>
      <c r="O225" s="166"/>
      <c r="P225" s="166"/>
      <c r="Q225" s="166"/>
      <c r="R225" s="166"/>
      <c r="S225" s="166"/>
      <c r="T225" s="166"/>
      <c r="U225" s="166"/>
      <c r="V225" s="166"/>
      <c r="W225" s="166"/>
      <c r="X225" s="166"/>
      <c r="Y225" s="166"/>
      <c r="Z225" s="166"/>
      <c r="AA225" s="166"/>
      <c r="AB225" s="166"/>
      <c r="AC225" s="166"/>
      <c r="AD225" s="166"/>
      <c r="AE225" s="166"/>
      <c r="AF225" s="166"/>
      <c r="AG225" s="166"/>
      <c r="AH225" s="166"/>
      <c r="AI225" s="166"/>
      <c r="AJ225" s="166"/>
      <c r="AK225" s="166"/>
      <c r="AL225" s="166"/>
      <c r="AM225" s="166"/>
      <c r="AN225" s="166"/>
      <c r="AO225" s="166"/>
      <c r="AP225" s="166"/>
      <c r="AQ225" s="166"/>
      <c r="AR225" s="166"/>
      <c r="AS225" s="166"/>
      <c r="AT225" s="166"/>
      <c r="AU225" s="166"/>
      <c r="AV225" s="166"/>
      <c r="AW225" s="166"/>
      <c r="AX225" s="166"/>
      <c r="AY225" s="166"/>
      <c r="AZ225" s="166"/>
      <c r="BA225" s="166"/>
      <c r="BB225" s="166"/>
      <c r="BC225" s="166"/>
      <c r="BD225" s="166"/>
      <c r="BE225" s="166"/>
      <c r="BF225" s="166"/>
      <c r="BG225" s="166"/>
      <c r="BH225" s="166"/>
      <c r="BI225" s="166"/>
      <c r="BJ225" s="166"/>
      <c r="BK225" s="166"/>
      <c r="BL225" s="166"/>
      <c r="BM225" s="166"/>
      <c r="BN225" s="166"/>
      <c r="BO225" s="166"/>
      <c r="BP225" s="166"/>
      <c r="BQ225" s="166"/>
      <c r="BR225" s="166"/>
      <c r="BS225" s="166"/>
      <c r="BT225" s="166"/>
      <c r="BU225" s="166"/>
      <c r="BV225" s="166"/>
      <c r="BW225" s="166"/>
      <c r="BX225" s="166"/>
      <c r="BY225" s="166"/>
      <c r="BZ225" s="166"/>
      <c r="CA225" s="166"/>
    </row>
    <row r="226" spans="1:79" x14ac:dyDescent="0.15">
      <c r="A226" s="166"/>
      <c r="B226" s="166"/>
      <c r="C226" s="166"/>
      <c r="D226" s="166"/>
      <c r="E226" s="166"/>
      <c r="F226" s="166"/>
      <c r="G226" s="166"/>
      <c r="H226" s="166"/>
      <c r="I226" s="166"/>
      <c r="J226" s="166"/>
      <c r="K226" s="166"/>
      <c r="L226" s="166"/>
      <c r="M226" s="166"/>
      <c r="N226" s="166"/>
      <c r="O226" s="166"/>
      <c r="P226" s="166"/>
      <c r="Q226" s="166"/>
      <c r="R226" s="166"/>
      <c r="S226" s="166"/>
      <c r="T226" s="166"/>
      <c r="U226" s="166"/>
      <c r="V226" s="166"/>
      <c r="W226" s="166"/>
      <c r="X226" s="166"/>
      <c r="Y226" s="166"/>
      <c r="Z226" s="166"/>
      <c r="AA226" s="166"/>
      <c r="AB226" s="166"/>
      <c r="AC226" s="166"/>
      <c r="AD226" s="166"/>
      <c r="AE226" s="166"/>
      <c r="AF226" s="166"/>
      <c r="AG226" s="166"/>
      <c r="AH226" s="166"/>
      <c r="AI226" s="166"/>
      <c r="AJ226" s="166"/>
      <c r="AK226" s="166"/>
      <c r="AL226" s="166"/>
      <c r="AM226" s="166"/>
      <c r="AN226" s="166"/>
      <c r="AO226" s="166"/>
      <c r="AP226" s="166"/>
      <c r="AQ226" s="166"/>
      <c r="AR226" s="166"/>
      <c r="AS226" s="166"/>
      <c r="AT226" s="166"/>
      <c r="AU226" s="166"/>
      <c r="AV226" s="166"/>
      <c r="AW226" s="166"/>
      <c r="AX226" s="166"/>
      <c r="AY226" s="166"/>
      <c r="AZ226" s="166"/>
      <c r="BA226" s="166"/>
      <c r="BB226" s="166"/>
      <c r="BC226" s="166"/>
      <c r="BD226" s="166"/>
      <c r="BE226" s="166"/>
      <c r="BF226" s="166"/>
      <c r="BG226" s="166"/>
      <c r="BH226" s="166"/>
      <c r="BI226" s="166"/>
      <c r="BJ226" s="166"/>
      <c r="BK226" s="166"/>
      <c r="BL226" s="166"/>
      <c r="BM226" s="166"/>
      <c r="BN226" s="166"/>
      <c r="BO226" s="166"/>
      <c r="BP226" s="166"/>
      <c r="BQ226" s="166"/>
      <c r="BR226" s="166"/>
      <c r="BS226" s="166"/>
      <c r="BT226" s="166"/>
      <c r="BU226" s="166"/>
      <c r="BV226" s="166"/>
      <c r="BW226" s="166"/>
      <c r="BX226" s="166"/>
      <c r="BY226" s="166"/>
      <c r="BZ226" s="166"/>
      <c r="CA226" s="166"/>
    </row>
    <row r="227" spans="1:79" x14ac:dyDescent="0.15">
      <c r="A227" s="166"/>
      <c r="B227" s="166"/>
      <c r="C227" s="166"/>
      <c r="D227" s="166"/>
      <c r="E227" s="166"/>
      <c r="F227" s="166"/>
      <c r="G227" s="166"/>
      <c r="H227" s="166"/>
      <c r="I227" s="166"/>
      <c r="J227" s="166"/>
      <c r="K227" s="166"/>
      <c r="L227" s="166"/>
      <c r="M227" s="166"/>
      <c r="N227" s="166"/>
      <c r="O227" s="166"/>
      <c r="P227" s="166"/>
      <c r="Q227" s="166"/>
      <c r="R227" s="166"/>
      <c r="S227" s="166"/>
      <c r="T227" s="166"/>
      <c r="U227" s="166"/>
      <c r="V227" s="166"/>
      <c r="W227" s="166"/>
      <c r="X227" s="166"/>
      <c r="Y227" s="166"/>
      <c r="Z227" s="166"/>
      <c r="AA227" s="166"/>
      <c r="AB227" s="166"/>
      <c r="AC227" s="166"/>
      <c r="AD227" s="166"/>
      <c r="AE227" s="166"/>
      <c r="AF227" s="166"/>
      <c r="AG227" s="166"/>
      <c r="AH227" s="166"/>
      <c r="AI227" s="166"/>
      <c r="AJ227" s="166"/>
      <c r="AK227" s="166"/>
      <c r="AL227" s="166"/>
      <c r="AM227" s="166"/>
      <c r="AN227" s="166"/>
      <c r="AO227" s="166"/>
      <c r="AP227" s="166"/>
      <c r="AQ227" s="166"/>
      <c r="AR227" s="166"/>
      <c r="AS227" s="166"/>
      <c r="AT227" s="166"/>
      <c r="AU227" s="166"/>
      <c r="AV227" s="166"/>
      <c r="AW227" s="166"/>
      <c r="AX227" s="166"/>
      <c r="AY227" s="166"/>
      <c r="AZ227" s="166"/>
      <c r="BA227" s="166"/>
      <c r="BB227" s="166"/>
      <c r="BC227" s="166"/>
      <c r="BD227" s="166"/>
      <c r="BE227" s="166"/>
      <c r="BF227" s="166"/>
      <c r="BG227" s="166"/>
      <c r="BH227" s="166"/>
      <c r="BI227" s="166"/>
      <c r="BJ227" s="166"/>
      <c r="BK227" s="166"/>
      <c r="BL227" s="166"/>
      <c r="BM227" s="166"/>
      <c r="BN227" s="166"/>
      <c r="BO227" s="166"/>
      <c r="BP227" s="166"/>
      <c r="BQ227" s="166"/>
      <c r="BR227" s="166"/>
      <c r="BS227" s="166"/>
      <c r="BT227" s="166"/>
      <c r="BU227" s="166"/>
      <c r="BV227" s="166"/>
      <c r="BW227" s="166"/>
      <c r="BX227" s="166"/>
      <c r="BY227" s="166"/>
      <c r="BZ227" s="166"/>
      <c r="CA227" s="166"/>
    </row>
    <row r="228" spans="1:79" x14ac:dyDescent="0.15">
      <c r="A228" s="166"/>
      <c r="B228" s="166"/>
      <c r="C228" s="166"/>
      <c r="D228" s="166"/>
      <c r="E228" s="166"/>
      <c r="F228" s="166"/>
      <c r="G228" s="166"/>
      <c r="H228" s="166"/>
      <c r="I228" s="166"/>
      <c r="J228" s="166"/>
      <c r="K228" s="166"/>
      <c r="L228" s="166"/>
      <c r="M228" s="166"/>
      <c r="N228" s="166"/>
      <c r="O228" s="166"/>
      <c r="P228" s="166"/>
      <c r="Q228" s="166"/>
      <c r="R228" s="166"/>
      <c r="S228" s="166"/>
      <c r="T228" s="166"/>
      <c r="U228" s="166"/>
      <c r="V228" s="166"/>
      <c r="W228" s="166"/>
      <c r="X228" s="166"/>
      <c r="Y228" s="166"/>
      <c r="Z228" s="166"/>
      <c r="AA228" s="166"/>
      <c r="AB228" s="166"/>
      <c r="AC228" s="166"/>
      <c r="AD228" s="166"/>
      <c r="AE228" s="166"/>
      <c r="AF228" s="166"/>
      <c r="AG228" s="166"/>
      <c r="AH228" s="166"/>
      <c r="AI228" s="166"/>
      <c r="AJ228" s="166"/>
      <c r="AK228" s="166"/>
      <c r="AL228" s="166"/>
      <c r="AM228" s="166"/>
      <c r="AN228" s="166"/>
      <c r="AO228" s="166"/>
      <c r="AP228" s="166"/>
      <c r="AQ228" s="166"/>
      <c r="AR228" s="166"/>
      <c r="AS228" s="166"/>
      <c r="AT228" s="166"/>
      <c r="AU228" s="166"/>
      <c r="AV228" s="166"/>
      <c r="AW228" s="166"/>
      <c r="AX228" s="166"/>
      <c r="AY228" s="166"/>
      <c r="AZ228" s="166"/>
      <c r="BA228" s="166"/>
      <c r="BB228" s="166"/>
      <c r="BC228" s="166"/>
      <c r="BD228" s="166"/>
      <c r="BE228" s="166"/>
      <c r="BF228" s="166"/>
      <c r="BG228" s="166"/>
      <c r="BH228" s="166"/>
      <c r="BI228" s="166"/>
      <c r="BJ228" s="166"/>
      <c r="BK228" s="166"/>
      <c r="BL228" s="166"/>
      <c r="BM228" s="166"/>
      <c r="BN228" s="166"/>
      <c r="BO228" s="166"/>
      <c r="BP228" s="166"/>
      <c r="BQ228" s="166"/>
      <c r="BR228" s="166"/>
      <c r="BS228" s="166"/>
      <c r="BT228" s="166"/>
      <c r="BU228" s="166"/>
      <c r="BV228" s="166"/>
      <c r="BW228" s="166"/>
      <c r="BX228" s="166"/>
      <c r="BY228" s="166"/>
      <c r="BZ228" s="166"/>
      <c r="CA228" s="166"/>
    </row>
    <row r="229" spans="1:79" x14ac:dyDescent="0.15">
      <c r="A229" s="166"/>
      <c r="B229" s="166"/>
      <c r="C229" s="166"/>
      <c r="D229" s="166"/>
      <c r="E229" s="166"/>
      <c r="F229" s="166"/>
      <c r="G229" s="166"/>
      <c r="H229" s="166"/>
      <c r="I229" s="166"/>
      <c r="J229" s="166"/>
      <c r="K229" s="166"/>
      <c r="L229" s="166"/>
      <c r="M229" s="166"/>
      <c r="N229" s="166"/>
      <c r="O229" s="166"/>
      <c r="P229" s="166"/>
      <c r="Q229" s="166"/>
      <c r="R229" s="166"/>
      <c r="S229" s="166"/>
      <c r="T229" s="166"/>
      <c r="U229" s="166"/>
      <c r="V229" s="166"/>
      <c r="W229" s="166"/>
      <c r="X229" s="166"/>
      <c r="Y229" s="166"/>
      <c r="Z229" s="166"/>
      <c r="AA229" s="166"/>
      <c r="AB229" s="166"/>
      <c r="AC229" s="166"/>
      <c r="AD229" s="166"/>
      <c r="AE229" s="166"/>
      <c r="AF229" s="166"/>
      <c r="AG229" s="166"/>
      <c r="AH229" s="166"/>
      <c r="AI229" s="166"/>
      <c r="AJ229" s="166"/>
      <c r="AK229" s="166"/>
      <c r="AL229" s="166"/>
      <c r="AM229" s="166"/>
      <c r="AN229" s="166"/>
      <c r="AO229" s="166"/>
      <c r="AP229" s="166"/>
      <c r="AQ229" s="166"/>
      <c r="AR229" s="166"/>
      <c r="AS229" s="166"/>
      <c r="AT229" s="166"/>
      <c r="AU229" s="166"/>
      <c r="AV229" s="166"/>
      <c r="AW229" s="166"/>
      <c r="AX229" s="166"/>
      <c r="AY229" s="166"/>
      <c r="AZ229" s="166"/>
      <c r="BA229" s="166"/>
      <c r="BB229" s="166"/>
      <c r="BC229" s="166"/>
      <c r="BD229" s="166"/>
      <c r="BE229" s="166"/>
      <c r="BF229" s="166"/>
      <c r="BG229" s="166"/>
      <c r="BH229" s="166"/>
      <c r="BI229" s="166"/>
      <c r="BJ229" s="166"/>
      <c r="BK229" s="166"/>
      <c r="BL229" s="166"/>
      <c r="BM229" s="166"/>
      <c r="BN229" s="166"/>
      <c r="BO229" s="166"/>
      <c r="BP229" s="166"/>
      <c r="BQ229" s="166"/>
      <c r="BR229" s="166"/>
      <c r="BS229" s="166"/>
      <c r="BT229" s="166"/>
      <c r="BU229" s="166"/>
      <c r="BV229" s="166"/>
      <c r="BW229" s="166"/>
      <c r="BX229" s="166"/>
      <c r="BY229" s="166"/>
      <c r="BZ229" s="166"/>
      <c r="CA229" s="166"/>
    </row>
    <row r="230" spans="1:79" x14ac:dyDescent="0.15">
      <c r="A230" s="166"/>
      <c r="B230" s="166"/>
      <c r="C230" s="166"/>
      <c r="D230" s="166"/>
      <c r="E230" s="166"/>
      <c r="F230" s="166"/>
      <c r="G230" s="166"/>
      <c r="H230" s="166"/>
      <c r="I230" s="166"/>
      <c r="J230" s="166"/>
      <c r="K230" s="166"/>
      <c r="L230" s="166"/>
      <c r="M230" s="166"/>
      <c r="N230" s="166"/>
      <c r="O230" s="166"/>
      <c r="P230" s="166"/>
      <c r="Q230" s="166"/>
      <c r="R230" s="166"/>
      <c r="S230" s="166"/>
      <c r="T230" s="166"/>
      <c r="U230" s="166"/>
      <c r="V230" s="166"/>
      <c r="W230" s="166"/>
      <c r="X230" s="166"/>
      <c r="Y230" s="166"/>
      <c r="Z230" s="166"/>
      <c r="AA230" s="166"/>
      <c r="AB230" s="166"/>
      <c r="AC230" s="166"/>
      <c r="AD230" s="166"/>
      <c r="AE230" s="166"/>
      <c r="AF230" s="166"/>
      <c r="AG230" s="166"/>
      <c r="AH230" s="166"/>
      <c r="AI230" s="166"/>
      <c r="AJ230" s="166"/>
      <c r="AK230" s="166"/>
      <c r="AL230" s="166"/>
      <c r="AM230" s="166"/>
      <c r="AN230" s="166"/>
      <c r="AO230" s="166"/>
      <c r="AP230" s="166"/>
      <c r="AQ230" s="166"/>
      <c r="AR230" s="166"/>
      <c r="AS230" s="166"/>
      <c r="AT230" s="166"/>
      <c r="AU230" s="166"/>
      <c r="AV230" s="166"/>
      <c r="AW230" s="166"/>
      <c r="AX230" s="166"/>
      <c r="AY230" s="166"/>
      <c r="AZ230" s="166"/>
      <c r="BA230" s="166"/>
      <c r="BB230" s="166"/>
      <c r="BC230" s="166"/>
      <c r="BD230" s="166"/>
      <c r="BE230" s="166"/>
      <c r="BF230" s="166"/>
      <c r="BG230" s="166"/>
      <c r="BH230" s="166"/>
      <c r="BI230" s="166"/>
      <c r="BJ230" s="166"/>
      <c r="BK230" s="166"/>
      <c r="BL230" s="166"/>
      <c r="BM230" s="166"/>
      <c r="BN230" s="166"/>
      <c r="BO230" s="166"/>
      <c r="BP230" s="166"/>
      <c r="BQ230" s="166"/>
      <c r="BR230" s="166"/>
      <c r="BS230" s="166"/>
      <c r="BT230" s="166"/>
      <c r="BU230" s="166"/>
      <c r="BV230" s="166"/>
      <c r="BW230" s="166"/>
      <c r="BX230" s="166"/>
      <c r="BY230" s="166"/>
      <c r="BZ230" s="166"/>
      <c r="CA230" s="166"/>
    </row>
    <row r="231" spans="1:79" x14ac:dyDescent="0.15">
      <c r="A231" s="166"/>
      <c r="B231" s="166"/>
      <c r="C231" s="166"/>
      <c r="D231" s="166"/>
      <c r="E231" s="166"/>
      <c r="F231" s="166"/>
      <c r="G231" s="166"/>
      <c r="H231" s="166"/>
      <c r="I231" s="166"/>
      <c r="J231" s="166"/>
      <c r="K231" s="166"/>
      <c r="L231" s="166"/>
      <c r="M231" s="166"/>
      <c r="N231" s="166"/>
      <c r="O231" s="166"/>
      <c r="P231" s="166"/>
      <c r="Q231" s="166"/>
      <c r="R231" s="166"/>
      <c r="S231" s="166"/>
      <c r="T231" s="166"/>
      <c r="U231" s="166"/>
      <c r="V231" s="166"/>
      <c r="W231" s="166"/>
      <c r="X231" s="166"/>
      <c r="Y231" s="166"/>
      <c r="Z231" s="166"/>
      <c r="AA231" s="166"/>
      <c r="AB231" s="166"/>
      <c r="AC231" s="166"/>
      <c r="AD231" s="166"/>
      <c r="AE231" s="166"/>
      <c r="AF231" s="166"/>
      <c r="AG231" s="166"/>
      <c r="AH231" s="166"/>
      <c r="AI231" s="166"/>
      <c r="AJ231" s="166"/>
      <c r="AK231" s="166"/>
      <c r="AL231" s="166"/>
      <c r="AM231" s="166"/>
      <c r="AN231" s="166"/>
      <c r="AO231" s="166"/>
      <c r="AP231" s="166"/>
      <c r="AQ231" s="166"/>
      <c r="AR231" s="166"/>
      <c r="AS231" s="166"/>
      <c r="AT231" s="166"/>
      <c r="AU231" s="166"/>
      <c r="AV231" s="166"/>
      <c r="AW231" s="166"/>
      <c r="AX231" s="166"/>
      <c r="AY231" s="166"/>
      <c r="AZ231" s="166"/>
      <c r="BA231" s="166"/>
      <c r="BB231" s="166"/>
      <c r="BC231" s="166"/>
      <c r="BD231" s="166"/>
      <c r="BE231" s="166"/>
      <c r="BF231" s="166"/>
      <c r="BG231" s="166"/>
      <c r="BH231" s="166"/>
      <c r="BI231" s="166"/>
      <c r="BJ231" s="166"/>
      <c r="BK231" s="166"/>
      <c r="BL231" s="166"/>
      <c r="BM231" s="166"/>
      <c r="BN231" s="166"/>
      <c r="BO231" s="166"/>
      <c r="BP231" s="166"/>
      <c r="BQ231" s="166"/>
      <c r="BR231" s="166"/>
      <c r="BS231" s="166"/>
      <c r="BT231" s="166"/>
      <c r="BU231" s="166"/>
      <c r="BV231" s="166"/>
      <c r="BW231" s="166"/>
      <c r="BX231" s="166"/>
      <c r="BY231" s="166"/>
      <c r="BZ231" s="166"/>
      <c r="CA231" s="166"/>
    </row>
    <row r="232" spans="1:79" x14ac:dyDescent="0.15">
      <c r="A232" s="166"/>
      <c r="B232" s="166"/>
      <c r="C232" s="166"/>
      <c r="D232" s="166"/>
      <c r="E232" s="166"/>
      <c r="F232" s="166"/>
      <c r="G232" s="166"/>
      <c r="H232" s="166"/>
      <c r="I232" s="166"/>
      <c r="J232" s="166"/>
      <c r="K232" s="166"/>
      <c r="L232" s="166"/>
      <c r="M232" s="166"/>
      <c r="N232" s="166"/>
      <c r="O232" s="166"/>
      <c r="P232" s="166"/>
      <c r="Q232" s="166"/>
      <c r="R232" s="166"/>
      <c r="S232" s="166"/>
      <c r="T232" s="166"/>
      <c r="U232" s="166"/>
      <c r="V232" s="166"/>
      <c r="W232" s="166"/>
      <c r="X232" s="166"/>
      <c r="Y232" s="166"/>
      <c r="Z232" s="166"/>
      <c r="AA232" s="166"/>
      <c r="AB232" s="166"/>
      <c r="AC232" s="166"/>
      <c r="AD232" s="166"/>
      <c r="AE232" s="166"/>
      <c r="AF232" s="166"/>
      <c r="AG232" s="166"/>
      <c r="AH232" s="166"/>
      <c r="AI232" s="166"/>
      <c r="AJ232" s="166"/>
      <c r="AK232" s="166"/>
      <c r="AL232" s="166"/>
      <c r="AM232" s="166"/>
      <c r="AN232" s="166"/>
      <c r="AO232" s="166"/>
      <c r="AP232" s="166"/>
      <c r="AQ232" s="166"/>
      <c r="AR232" s="166"/>
      <c r="AS232" s="166"/>
      <c r="AT232" s="166"/>
      <c r="AU232" s="166"/>
      <c r="AV232" s="166"/>
      <c r="AW232" s="166"/>
      <c r="AX232" s="166"/>
      <c r="AY232" s="166"/>
      <c r="AZ232" s="166"/>
      <c r="BA232" s="166"/>
      <c r="BB232" s="166"/>
      <c r="BC232" s="166"/>
      <c r="BD232" s="166"/>
      <c r="BE232" s="166"/>
      <c r="BF232" s="166"/>
      <c r="BG232" s="166"/>
      <c r="BH232" s="166"/>
      <c r="BI232" s="166"/>
      <c r="BJ232" s="166"/>
      <c r="BK232" s="166"/>
      <c r="BL232" s="166"/>
      <c r="BM232" s="166"/>
      <c r="BN232" s="166"/>
      <c r="BO232" s="166"/>
      <c r="BP232" s="166"/>
      <c r="BQ232" s="166"/>
      <c r="BR232" s="166"/>
      <c r="BS232" s="166"/>
      <c r="BT232" s="166"/>
      <c r="BU232" s="166"/>
      <c r="BV232" s="166"/>
      <c r="BW232" s="166"/>
      <c r="BX232" s="166"/>
      <c r="BY232" s="166"/>
      <c r="BZ232" s="166"/>
      <c r="CA232" s="166"/>
    </row>
    <row r="233" spans="1:79" x14ac:dyDescent="0.15">
      <c r="A233" s="166"/>
      <c r="B233" s="166"/>
      <c r="C233" s="166"/>
      <c r="D233" s="166"/>
      <c r="E233" s="166"/>
      <c r="F233" s="166"/>
      <c r="G233" s="166"/>
      <c r="H233" s="166"/>
      <c r="I233" s="166"/>
      <c r="J233" s="166"/>
      <c r="K233" s="166"/>
      <c r="L233" s="166"/>
      <c r="M233" s="166"/>
      <c r="N233" s="166"/>
      <c r="O233" s="166"/>
      <c r="P233" s="166"/>
      <c r="Q233" s="166"/>
      <c r="R233" s="166"/>
      <c r="S233" s="166"/>
      <c r="T233" s="166"/>
      <c r="U233" s="166"/>
      <c r="V233" s="166"/>
      <c r="W233" s="166"/>
      <c r="X233" s="166"/>
      <c r="Y233" s="166"/>
      <c r="Z233" s="166"/>
      <c r="AA233" s="166"/>
      <c r="AB233" s="166"/>
      <c r="AC233" s="166"/>
      <c r="AD233" s="166"/>
      <c r="AE233" s="166"/>
      <c r="AF233" s="166"/>
      <c r="AG233" s="166"/>
      <c r="AH233" s="166"/>
      <c r="AI233" s="166"/>
      <c r="AJ233" s="166"/>
      <c r="AK233" s="166"/>
      <c r="AL233" s="166"/>
      <c r="AM233" s="166"/>
      <c r="AN233" s="166"/>
      <c r="AO233" s="166"/>
      <c r="AP233" s="166"/>
      <c r="AQ233" s="166"/>
      <c r="AR233" s="166"/>
      <c r="AS233" s="166"/>
      <c r="AT233" s="166"/>
      <c r="AU233" s="166"/>
      <c r="AV233" s="166"/>
      <c r="AW233" s="166"/>
      <c r="AX233" s="166"/>
      <c r="AY233" s="166"/>
      <c r="AZ233" s="166"/>
      <c r="BA233" s="166"/>
      <c r="BB233" s="166"/>
      <c r="BC233" s="166"/>
      <c r="BD233" s="166"/>
      <c r="BE233" s="166"/>
      <c r="BF233" s="166"/>
      <c r="BG233" s="166"/>
      <c r="BH233" s="166"/>
      <c r="BI233" s="166"/>
      <c r="BJ233" s="166"/>
      <c r="BK233" s="166"/>
      <c r="BL233" s="166"/>
      <c r="BM233" s="166"/>
      <c r="BN233" s="166"/>
      <c r="BO233" s="166"/>
      <c r="BP233" s="166"/>
      <c r="BQ233" s="166"/>
      <c r="BR233" s="166"/>
      <c r="BS233" s="166"/>
      <c r="BT233" s="166"/>
      <c r="BU233" s="166"/>
      <c r="BV233" s="166"/>
      <c r="BW233" s="166"/>
      <c r="BX233" s="166"/>
      <c r="BY233" s="166"/>
      <c r="BZ233" s="166"/>
      <c r="CA233" s="166"/>
    </row>
    <row r="234" spans="1:79" x14ac:dyDescent="0.15">
      <c r="A234" s="166"/>
      <c r="B234" s="166"/>
      <c r="C234" s="166"/>
      <c r="D234" s="166"/>
      <c r="E234" s="166"/>
      <c r="F234" s="166"/>
      <c r="G234" s="166"/>
      <c r="H234" s="166"/>
      <c r="I234" s="166"/>
      <c r="J234" s="166"/>
      <c r="K234" s="166"/>
      <c r="L234" s="166"/>
      <c r="M234" s="166"/>
      <c r="N234" s="166"/>
      <c r="O234" s="166"/>
      <c r="P234" s="166"/>
      <c r="Q234" s="166"/>
      <c r="R234" s="166"/>
      <c r="S234" s="166"/>
      <c r="T234" s="166"/>
      <c r="U234" s="166"/>
      <c r="V234" s="166"/>
      <c r="W234" s="166"/>
      <c r="X234" s="166"/>
      <c r="Y234" s="166"/>
      <c r="Z234" s="166"/>
      <c r="AA234" s="166"/>
      <c r="AB234" s="166"/>
      <c r="AC234" s="166"/>
      <c r="AD234" s="166"/>
      <c r="AE234" s="166"/>
      <c r="AF234" s="166"/>
      <c r="AG234" s="166"/>
      <c r="AH234" s="166"/>
      <c r="AI234" s="166"/>
      <c r="AJ234" s="166"/>
      <c r="AK234" s="166"/>
      <c r="AL234" s="166"/>
      <c r="AM234" s="166"/>
      <c r="AN234" s="166"/>
      <c r="AO234" s="166"/>
      <c r="AP234" s="166"/>
      <c r="AQ234" s="166"/>
      <c r="AR234" s="166"/>
      <c r="AS234" s="166"/>
      <c r="AT234" s="166"/>
      <c r="AU234" s="166"/>
      <c r="AV234" s="166"/>
      <c r="AW234" s="166"/>
      <c r="AX234" s="166"/>
      <c r="AY234" s="166"/>
      <c r="AZ234" s="166"/>
      <c r="BA234" s="166"/>
      <c r="BB234" s="166"/>
      <c r="BC234" s="166"/>
      <c r="BD234" s="166"/>
      <c r="BE234" s="166"/>
      <c r="BF234" s="166"/>
      <c r="BG234" s="166"/>
      <c r="BH234" s="166"/>
      <c r="BI234" s="166"/>
      <c r="BJ234" s="166"/>
      <c r="BK234" s="166"/>
      <c r="BL234" s="166"/>
      <c r="BM234" s="166"/>
      <c r="BN234" s="166"/>
      <c r="BO234" s="166"/>
      <c r="BP234" s="166"/>
      <c r="BQ234" s="166"/>
      <c r="BR234" s="166"/>
      <c r="BS234" s="166"/>
      <c r="BT234" s="166"/>
      <c r="BU234" s="166"/>
      <c r="BV234" s="166"/>
      <c r="BW234" s="166"/>
      <c r="BX234" s="166"/>
      <c r="BY234" s="166"/>
      <c r="BZ234" s="166"/>
      <c r="CA234" s="166"/>
    </row>
    <row r="235" spans="1:79" x14ac:dyDescent="0.15">
      <c r="A235" s="166"/>
      <c r="B235" s="166"/>
      <c r="C235" s="166"/>
      <c r="D235" s="166"/>
      <c r="E235" s="166"/>
      <c r="F235" s="166"/>
      <c r="G235" s="166"/>
      <c r="H235" s="166"/>
      <c r="I235" s="166"/>
      <c r="J235" s="166"/>
      <c r="K235" s="166"/>
      <c r="L235" s="166"/>
      <c r="M235" s="166"/>
      <c r="N235" s="166"/>
      <c r="O235" s="166"/>
      <c r="P235" s="166"/>
      <c r="Q235" s="166"/>
      <c r="R235" s="166"/>
      <c r="S235" s="166"/>
      <c r="T235" s="166"/>
      <c r="U235" s="166"/>
      <c r="V235" s="166"/>
      <c r="W235" s="166"/>
      <c r="X235" s="166"/>
      <c r="Y235" s="166"/>
      <c r="Z235" s="166"/>
      <c r="AA235" s="166"/>
      <c r="AB235" s="166"/>
      <c r="AC235" s="166"/>
      <c r="AD235" s="166"/>
      <c r="AE235" s="166"/>
      <c r="AF235" s="166"/>
      <c r="AG235" s="166"/>
      <c r="AH235" s="166"/>
      <c r="AI235" s="166"/>
      <c r="AJ235" s="166"/>
      <c r="AK235" s="166"/>
      <c r="AL235" s="166"/>
      <c r="AM235" s="166"/>
      <c r="AN235" s="166"/>
      <c r="AO235" s="166"/>
      <c r="AP235" s="166"/>
      <c r="AQ235" s="166"/>
      <c r="AR235" s="166"/>
      <c r="AS235" s="166"/>
      <c r="AT235" s="166"/>
      <c r="AU235" s="166"/>
      <c r="AV235" s="166"/>
      <c r="AW235" s="166"/>
      <c r="AX235" s="166"/>
      <c r="AY235" s="166"/>
      <c r="AZ235" s="166"/>
      <c r="BA235" s="166"/>
      <c r="BB235" s="166"/>
      <c r="BC235" s="166"/>
      <c r="BD235" s="166"/>
      <c r="BE235" s="166"/>
      <c r="BF235" s="166"/>
      <c r="BG235" s="166"/>
      <c r="BH235" s="166"/>
      <c r="BI235" s="166"/>
      <c r="BJ235" s="166"/>
      <c r="BK235" s="166"/>
      <c r="BL235" s="166"/>
      <c r="BM235" s="166"/>
      <c r="BN235" s="166"/>
      <c r="BO235" s="166"/>
      <c r="BP235" s="166"/>
      <c r="BQ235" s="166"/>
      <c r="BR235" s="166"/>
      <c r="BS235" s="166"/>
      <c r="BT235" s="166"/>
      <c r="BU235" s="166"/>
      <c r="BV235" s="166"/>
      <c r="BW235" s="166"/>
      <c r="BX235" s="166"/>
      <c r="BY235" s="166"/>
      <c r="BZ235" s="166"/>
      <c r="CA235" s="166"/>
    </row>
    <row r="236" spans="1:79" x14ac:dyDescent="0.15">
      <c r="A236" s="166"/>
      <c r="B236" s="166"/>
      <c r="C236" s="166"/>
      <c r="D236" s="166"/>
      <c r="E236" s="166"/>
      <c r="F236" s="166"/>
      <c r="G236" s="166"/>
      <c r="H236" s="166"/>
      <c r="I236" s="166"/>
      <c r="J236" s="166"/>
      <c r="K236" s="166"/>
      <c r="L236" s="166"/>
      <c r="M236" s="166"/>
      <c r="N236" s="166"/>
      <c r="O236" s="166"/>
      <c r="P236" s="166"/>
      <c r="Q236" s="166"/>
      <c r="R236" s="166"/>
      <c r="S236" s="166"/>
      <c r="T236" s="166"/>
      <c r="U236" s="166"/>
      <c r="V236" s="166"/>
      <c r="W236" s="166"/>
      <c r="X236" s="166"/>
      <c r="Y236" s="166"/>
      <c r="Z236" s="166"/>
      <c r="AA236" s="166"/>
      <c r="AB236" s="166"/>
      <c r="AC236" s="166"/>
      <c r="AD236" s="166"/>
      <c r="AE236" s="166"/>
      <c r="AF236" s="166"/>
      <c r="AG236" s="166"/>
      <c r="AH236" s="166"/>
      <c r="AI236" s="166"/>
      <c r="AJ236" s="166"/>
      <c r="AK236" s="166"/>
      <c r="AL236" s="166"/>
      <c r="AM236" s="166"/>
      <c r="AN236" s="166"/>
      <c r="AO236" s="166"/>
      <c r="AP236" s="166"/>
      <c r="AQ236" s="166"/>
      <c r="AR236" s="166"/>
      <c r="AS236" s="166"/>
      <c r="AT236" s="166"/>
      <c r="AU236" s="166"/>
      <c r="AV236" s="166"/>
      <c r="AW236" s="166"/>
      <c r="AX236" s="166"/>
      <c r="AY236" s="166"/>
      <c r="AZ236" s="166"/>
      <c r="BA236" s="166"/>
      <c r="BB236" s="166"/>
      <c r="BC236" s="166"/>
      <c r="BD236" s="166"/>
      <c r="BE236" s="166"/>
      <c r="BF236" s="166"/>
      <c r="BG236" s="166"/>
      <c r="BH236" s="166"/>
      <c r="BI236" s="166"/>
      <c r="BJ236" s="166"/>
      <c r="BK236" s="166"/>
      <c r="BL236" s="166"/>
      <c r="BM236" s="166"/>
      <c r="BN236" s="166"/>
      <c r="BO236" s="166"/>
      <c r="BP236" s="166"/>
      <c r="BQ236" s="166"/>
      <c r="BR236" s="166"/>
      <c r="BS236" s="166"/>
      <c r="BT236" s="166"/>
      <c r="BU236" s="166"/>
      <c r="BV236" s="166"/>
      <c r="BW236" s="166"/>
      <c r="BX236" s="166"/>
      <c r="BY236" s="166"/>
      <c r="BZ236" s="166"/>
      <c r="CA236" s="166"/>
    </row>
    <row r="237" spans="1:79" x14ac:dyDescent="0.15">
      <c r="A237" s="166"/>
      <c r="B237" s="166"/>
      <c r="C237" s="166"/>
      <c r="D237" s="166"/>
      <c r="E237" s="166"/>
      <c r="F237" s="166"/>
      <c r="G237" s="166"/>
      <c r="H237" s="166"/>
      <c r="I237" s="166"/>
      <c r="J237" s="166"/>
      <c r="K237" s="166"/>
      <c r="L237" s="166"/>
      <c r="M237" s="166"/>
      <c r="N237" s="166"/>
      <c r="O237" s="166"/>
      <c r="P237" s="166"/>
      <c r="Q237" s="166"/>
      <c r="R237" s="166"/>
      <c r="S237" s="166"/>
      <c r="T237" s="166"/>
      <c r="U237" s="166"/>
      <c r="V237" s="166"/>
      <c r="W237" s="166"/>
      <c r="X237" s="166"/>
      <c r="Y237" s="166"/>
      <c r="Z237" s="166"/>
      <c r="AA237" s="166"/>
      <c r="AB237" s="166"/>
      <c r="AC237" s="166"/>
      <c r="AD237" s="166"/>
      <c r="AE237" s="166"/>
      <c r="AF237" s="166"/>
      <c r="AG237" s="166"/>
      <c r="AH237" s="166"/>
      <c r="AI237" s="166"/>
      <c r="AJ237" s="166"/>
      <c r="AK237" s="166"/>
      <c r="AL237" s="166"/>
      <c r="AM237" s="166"/>
      <c r="AN237" s="166"/>
      <c r="AO237" s="166"/>
      <c r="AP237" s="166"/>
      <c r="AQ237" s="166"/>
      <c r="AR237" s="166"/>
      <c r="AS237" s="166"/>
      <c r="AT237" s="166"/>
      <c r="AU237" s="166"/>
      <c r="AV237" s="166"/>
      <c r="AW237" s="166"/>
      <c r="AX237" s="166"/>
      <c r="AY237" s="166"/>
      <c r="AZ237" s="166"/>
      <c r="BA237" s="166"/>
      <c r="BB237" s="166"/>
      <c r="BC237" s="166"/>
      <c r="BD237" s="166"/>
      <c r="BE237" s="166"/>
      <c r="BF237" s="166"/>
      <c r="BG237" s="166"/>
      <c r="BH237" s="166"/>
      <c r="BI237" s="166"/>
      <c r="BJ237" s="166"/>
      <c r="BK237" s="166"/>
      <c r="BL237" s="166"/>
      <c r="BM237" s="166"/>
      <c r="BN237" s="166"/>
      <c r="BO237" s="166"/>
      <c r="BP237" s="166"/>
      <c r="BQ237" s="166"/>
      <c r="BR237" s="166"/>
      <c r="BS237" s="166"/>
      <c r="BT237" s="166"/>
      <c r="BU237" s="166"/>
      <c r="BV237" s="166"/>
      <c r="BW237" s="166"/>
      <c r="BX237" s="166"/>
      <c r="BY237" s="166"/>
      <c r="BZ237" s="166"/>
      <c r="CA237" s="166"/>
    </row>
    <row r="238" spans="1:79" x14ac:dyDescent="0.15">
      <c r="A238" s="166"/>
      <c r="B238" s="166"/>
      <c r="C238" s="166"/>
      <c r="D238" s="166"/>
      <c r="E238" s="166"/>
      <c r="F238" s="166"/>
      <c r="G238" s="166"/>
      <c r="H238" s="166"/>
      <c r="I238" s="166"/>
      <c r="J238" s="166"/>
      <c r="K238" s="166"/>
      <c r="L238" s="166"/>
      <c r="M238" s="166"/>
      <c r="N238" s="166"/>
      <c r="O238" s="166"/>
      <c r="P238" s="166"/>
      <c r="Q238" s="166"/>
      <c r="R238" s="166"/>
      <c r="S238" s="166"/>
      <c r="T238" s="166"/>
      <c r="U238" s="166"/>
      <c r="V238" s="166"/>
      <c r="W238" s="166"/>
      <c r="X238" s="166"/>
      <c r="Y238" s="166"/>
      <c r="Z238" s="166"/>
      <c r="AA238" s="166"/>
      <c r="AB238" s="166"/>
      <c r="AC238" s="166"/>
      <c r="AD238" s="166"/>
      <c r="AE238" s="166"/>
      <c r="AF238" s="166"/>
      <c r="AG238" s="166"/>
      <c r="AH238" s="166"/>
      <c r="AI238" s="166"/>
      <c r="AJ238" s="166"/>
      <c r="AK238" s="166"/>
      <c r="AL238" s="166"/>
      <c r="AM238" s="166"/>
      <c r="AN238" s="166"/>
      <c r="AO238" s="166"/>
      <c r="AP238" s="166"/>
      <c r="AQ238" s="166"/>
      <c r="AR238" s="166"/>
      <c r="AS238" s="166"/>
      <c r="AT238" s="166"/>
      <c r="AU238" s="166"/>
      <c r="AV238" s="166"/>
      <c r="AW238" s="166"/>
      <c r="AX238" s="166"/>
      <c r="AY238" s="166"/>
      <c r="AZ238" s="166"/>
      <c r="BA238" s="166"/>
      <c r="BB238" s="166"/>
      <c r="BC238" s="166"/>
      <c r="BD238" s="166"/>
      <c r="BE238" s="166"/>
      <c r="BF238" s="166"/>
      <c r="BG238" s="166"/>
      <c r="BH238" s="166"/>
      <c r="BI238" s="166"/>
      <c r="BJ238" s="166"/>
      <c r="BK238" s="166"/>
      <c r="BL238" s="166"/>
      <c r="BM238" s="166"/>
      <c r="BN238" s="166"/>
      <c r="BO238" s="166"/>
      <c r="BP238" s="166"/>
      <c r="BQ238" s="166"/>
      <c r="BR238" s="166"/>
      <c r="BS238" s="166"/>
      <c r="BT238" s="166"/>
      <c r="BU238" s="166"/>
      <c r="BV238" s="166"/>
      <c r="BW238" s="166"/>
      <c r="BX238" s="166"/>
      <c r="BY238" s="166"/>
      <c r="BZ238" s="166"/>
      <c r="CA238" s="166"/>
    </row>
    <row r="239" spans="1:79" x14ac:dyDescent="0.15">
      <c r="A239" s="166"/>
      <c r="B239" s="166"/>
      <c r="C239" s="166"/>
      <c r="D239" s="166"/>
      <c r="E239" s="166"/>
      <c r="F239" s="166"/>
      <c r="G239" s="166"/>
      <c r="H239" s="166"/>
      <c r="I239" s="166"/>
      <c r="J239" s="166"/>
      <c r="K239" s="166"/>
      <c r="L239" s="166"/>
      <c r="M239" s="166"/>
      <c r="N239" s="166"/>
      <c r="O239" s="166"/>
      <c r="P239" s="166"/>
      <c r="Q239" s="166"/>
      <c r="R239" s="166"/>
      <c r="S239" s="166"/>
      <c r="T239" s="166"/>
      <c r="U239" s="166"/>
      <c r="V239" s="166"/>
      <c r="W239" s="166"/>
      <c r="X239" s="166"/>
      <c r="Y239" s="166"/>
      <c r="Z239" s="166"/>
      <c r="AA239" s="166"/>
      <c r="AB239" s="166"/>
      <c r="AC239" s="166"/>
      <c r="AD239" s="166"/>
      <c r="AE239" s="166"/>
      <c r="AF239" s="166"/>
      <c r="AG239" s="166"/>
      <c r="AH239" s="166"/>
      <c r="AI239" s="166"/>
      <c r="AJ239" s="166"/>
      <c r="AK239" s="166"/>
      <c r="AL239" s="166"/>
      <c r="AM239" s="166"/>
      <c r="AN239" s="166"/>
      <c r="AO239" s="166"/>
      <c r="AP239" s="166"/>
      <c r="AQ239" s="166"/>
      <c r="AR239" s="166"/>
      <c r="AS239" s="166"/>
      <c r="AT239" s="166"/>
      <c r="AU239" s="166"/>
      <c r="AV239" s="166"/>
      <c r="AW239" s="166"/>
      <c r="AX239" s="166"/>
      <c r="AY239" s="166"/>
      <c r="AZ239" s="166"/>
      <c r="BA239" s="166"/>
      <c r="BB239" s="166"/>
      <c r="BC239" s="166"/>
      <c r="BD239" s="166"/>
      <c r="BE239" s="166"/>
      <c r="BF239" s="166"/>
      <c r="BG239" s="166"/>
      <c r="BH239" s="166"/>
      <c r="BI239" s="166"/>
      <c r="BJ239" s="166"/>
      <c r="BK239" s="166"/>
      <c r="BL239" s="166"/>
      <c r="BM239" s="166"/>
      <c r="BN239" s="166"/>
      <c r="BO239" s="166"/>
      <c r="BP239" s="166"/>
      <c r="BQ239" s="166"/>
      <c r="BR239" s="166"/>
      <c r="BS239" s="166"/>
      <c r="BT239" s="166"/>
      <c r="BU239" s="166"/>
      <c r="BV239" s="166"/>
      <c r="BW239" s="166"/>
      <c r="BX239" s="166"/>
      <c r="BY239" s="166"/>
      <c r="BZ239" s="166"/>
      <c r="CA239" s="166"/>
    </row>
    <row r="240" spans="1:79" x14ac:dyDescent="0.15">
      <c r="A240" s="166"/>
      <c r="B240" s="166"/>
      <c r="C240" s="166"/>
      <c r="D240" s="166"/>
      <c r="E240" s="166"/>
      <c r="F240" s="166"/>
      <c r="G240" s="166"/>
      <c r="H240" s="166"/>
      <c r="I240" s="166"/>
      <c r="J240" s="166"/>
      <c r="K240" s="166"/>
      <c r="L240" s="166"/>
      <c r="M240" s="166"/>
      <c r="N240" s="166"/>
      <c r="O240" s="166"/>
      <c r="P240" s="166"/>
      <c r="Q240" s="166"/>
      <c r="R240" s="166"/>
      <c r="S240" s="166"/>
      <c r="T240" s="166"/>
      <c r="U240" s="166"/>
      <c r="V240" s="166"/>
      <c r="W240" s="166"/>
      <c r="X240" s="166"/>
      <c r="Y240" s="166"/>
      <c r="Z240" s="166"/>
      <c r="AA240" s="166"/>
      <c r="AB240" s="166"/>
      <c r="AC240" s="166"/>
      <c r="AD240" s="166"/>
      <c r="AE240" s="166"/>
      <c r="AF240" s="166"/>
      <c r="AG240" s="166"/>
      <c r="AH240" s="166"/>
      <c r="AI240" s="166"/>
      <c r="AJ240" s="166"/>
      <c r="AK240" s="166"/>
      <c r="AL240" s="166"/>
      <c r="AM240" s="166"/>
      <c r="AN240" s="166"/>
      <c r="AO240" s="166"/>
      <c r="AP240" s="166"/>
      <c r="AQ240" s="166"/>
      <c r="AR240" s="166"/>
      <c r="AS240" s="166"/>
      <c r="AT240" s="166"/>
      <c r="AU240" s="166"/>
      <c r="AV240" s="166"/>
      <c r="AW240" s="166"/>
      <c r="AX240" s="166"/>
      <c r="AY240" s="166"/>
      <c r="AZ240" s="166"/>
      <c r="BA240" s="166"/>
      <c r="BB240" s="166"/>
      <c r="BC240" s="166"/>
      <c r="BD240" s="166"/>
      <c r="BE240" s="166"/>
      <c r="BF240" s="166"/>
      <c r="BG240" s="166"/>
      <c r="BH240" s="166"/>
      <c r="BI240" s="166"/>
      <c r="BJ240" s="166"/>
      <c r="BK240" s="166"/>
      <c r="BL240" s="166"/>
      <c r="BM240" s="166"/>
      <c r="BN240" s="166"/>
      <c r="BO240" s="166"/>
      <c r="BP240" s="166"/>
      <c r="BQ240" s="166"/>
      <c r="BR240" s="166"/>
      <c r="BS240" s="166"/>
      <c r="BT240" s="166"/>
      <c r="BU240" s="166"/>
      <c r="BV240" s="166"/>
      <c r="BW240" s="166"/>
      <c r="BX240" s="166"/>
      <c r="BY240" s="166"/>
      <c r="BZ240" s="166"/>
      <c r="CA240" s="166"/>
    </row>
    <row r="241" spans="1:79" x14ac:dyDescent="0.15">
      <c r="A241" s="166"/>
      <c r="B241" s="166"/>
      <c r="C241" s="166"/>
      <c r="D241" s="166"/>
      <c r="E241" s="166"/>
      <c r="F241" s="166"/>
      <c r="G241" s="166"/>
      <c r="H241" s="166"/>
      <c r="I241" s="166"/>
      <c r="J241" s="166"/>
      <c r="K241" s="166"/>
      <c r="L241" s="166"/>
      <c r="M241" s="166"/>
      <c r="N241" s="166"/>
      <c r="O241" s="166"/>
      <c r="P241" s="166"/>
      <c r="Q241" s="166"/>
      <c r="R241" s="166"/>
      <c r="S241" s="166"/>
      <c r="T241" s="166"/>
      <c r="U241" s="166"/>
      <c r="V241" s="166"/>
      <c r="W241" s="166"/>
      <c r="X241" s="166"/>
      <c r="Y241" s="166"/>
      <c r="Z241" s="166"/>
      <c r="AA241" s="166"/>
      <c r="AB241" s="166"/>
      <c r="AC241" s="166"/>
      <c r="AD241" s="166"/>
      <c r="AE241" s="166"/>
      <c r="AF241" s="166"/>
      <c r="AG241" s="166"/>
      <c r="AH241" s="166"/>
      <c r="AI241" s="166"/>
      <c r="AJ241" s="166"/>
      <c r="AK241" s="166"/>
      <c r="AL241" s="166"/>
      <c r="AM241" s="166"/>
      <c r="AN241" s="166"/>
      <c r="AO241" s="166"/>
      <c r="AP241" s="166"/>
      <c r="AQ241" s="166"/>
      <c r="AR241" s="166"/>
      <c r="AS241" s="166"/>
      <c r="AT241" s="166"/>
      <c r="AU241" s="166"/>
      <c r="AV241" s="166"/>
      <c r="AW241" s="166"/>
      <c r="AX241" s="166"/>
      <c r="AY241" s="166"/>
      <c r="AZ241" s="166"/>
      <c r="BA241" s="166"/>
      <c r="BB241" s="166"/>
      <c r="BC241" s="166"/>
      <c r="BD241" s="166"/>
      <c r="BE241" s="166"/>
      <c r="BF241" s="166"/>
      <c r="BG241" s="166"/>
      <c r="BH241" s="166"/>
      <c r="BI241" s="166"/>
      <c r="BJ241" s="166"/>
      <c r="BK241" s="166"/>
      <c r="BL241" s="166"/>
      <c r="BM241" s="166"/>
      <c r="BN241" s="166"/>
      <c r="BO241" s="166"/>
      <c r="BP241" s="166"/>
      <c r="BQ241" s="166"/>
      <c r="BR241" s="166"/>
      <c r="BS241" s="166"/>
      <c r="BT241" s="166"/>
      <c r="BU241" s="166"/>
      <c r="BV241" s="166"/>
      <c r="BW241" s="166"/>
      <c r="BX241" s="166"/>
      <c r="BY241" s="166"/>
      <c r="BZ241" s="166"/>
      <c r="CA241" s="166"/>
    </row>
    <row r="242" spans="1:79" x14ac:dyDescent="0.15">
      <c r="A242" s="166"/>
      <c r="B242" s="166"/>
      <c r="C242" s="166"/>
      <c r="D242" s="166"/>
      <c r="E242" s="166"/>
      <c r="F242" s="166"/>
      <c r="G242" s="166"/>
      <c r="H242" s="166"/>
      <c r="I242" s="166"/>
      <c r="J242" s="166"/>
      <c r="K242" s="166"/>
      <c r="L242" s="166"/>
      <c r="M242" s="166"/>
      <c r="N242" s="166"/>
      <c r="O242" s="166"/>
      <c r="P242" s="166"/>
      <c r="Q242" s="166"/>
      <c r="R242" s="166"/>
      <c r="S242" s="166"/>
      <c r="T242" s="166"/>
      <c r="U242" s="166"/>
      <c r="V242" s="166"/>
      <c r="W242" s="166"/>
      <c r="X242" s="166"/>
      <c r="Y242" s="166"/>
      <c r="Z242" s="166"/>
      <c r="AA242" s="166"/>
      <c r="AB242" s="166"/>
      <c r="AC242" s="166"/>
      <c r="AD242" s="166"/>
      <c r="AE242" s="166"/>
      <c r="AF242" s="166"/>
      <c r="AG242" s="166"/>
      <c r="AH242" s="166"/>
      <c r="AI242" s="166"/>
      <c r="AJ242" s="166"/>
      <c r="AK242" s="166"/>
      <c r="AL242" s="166"/>
      <c r="AM242" s="166"/>
      <c r="AN242" s="166"/>
      <c r="AO242" s="166"/>
      <c r="AP242" s="166"/>
      <c r="AQ242" s="166"/>
      <c r="AR242" s="166"/>
      <c r="AS242" s="166"/>
      <c r="AT242" s="166"/>
      <c r="AU242" s="166"/>
      <c r="AV242" s="166"/>
      <c r="AW242" s="166"/>
      <c r="AX242" s="166"/>
      <c r="AY242" s="166"/>
      <c r="AZ242" s="166"/>
      <c r="BA242" s="166"/>
      <c r="BB242" s="166"/>
      <c r="BC242" s="166"/>
      <c r="BD242" s="166"/>
      <c r="BE242" s="166"/>
      <c r="BF242" s="166"/>
      <c r="BG242" s="166"/>
      <c r="BH242" s="166"/>
      <c r="BI242" s="166"/>
      <c r="BJ242" s="166"/>
      <c r="BK242" s="166"/>
      <c r="BL242" s="166"/>
      <c r="BM242" s="166"/>
      <c r="BN242" s="166"/>
      <c r="BO242" s="166"/>
      <c r="BP242" s="166"/>
      <c r="BQ242" s="166"/>
      <c r="BR242" s="166"/>
      <c r="BS242" s="166"/>
      <c r="BT242" s="166"/>
      <c r="BU242" s="166"/>
      <c r="BV242" s="166"/>
      <c r="BW242" s="166"/>
      <c r="BX242" s="166"/>
      <c r="BY242" s="166"/>
      <c r="BZ242" s="166"/>
      <c r="CA242" s="166"/>
    </row>
    <row r="243" spans="1:79" x14ac:dyDescent="0.15">
      <c r="A243" s="166"/>
      <c r="B243" s="166"/>
      <c r="C243" s="166"/>
      <c r="D243" s="166"/>
      <c r="E243" s="166"/>
      <c r="F243" s="166"/>
      <c r="G243" s="166"/>
      <c r="H243" s="166"/>
      <c r="I243" s="166"/>
      <c r="J243" s="166"/>
      <c r="K243" s="166"/>
      <c r="L243" s="166"/>
      <c r="M243" s="166"/>
      <c r="N243" s="166"/>
      <c r="O243" s="166"/>
      <c r="P243" s="166"/>
      <c r="Q243" s="166"/>
      <c r="R243" s="166"/>
      <c r="S243" s="166"/>
      <c r="T243" s="166"/>
      <c r="U243" s="166"/>
      <c r="V243" s="166"/>
      <c r="W243" s="166"/>
      <c r="X243" s="166"/>
      <c r="Y243" s="166"/>
      <c r="Z243" s="166"/>
      <c r="AA243" s="166"/>
      <c r="AB243" s="166"/>
      <c r="AC243" s="166"/>
      <c r="AD243" s="166"/>
      <c r="AE243" s="166"/>
      <c r="AF243" s="166"/>
      <c r="AG243" s="166"/>
      <c r="AH243" s="166"/>
      <c r="AI243" s="166"/>
      <c r="AJ243" s="166"/>
      <c r="AK243" s="166"/>
      <c r="AL243" s="166"/>
      <c r="AM243" s="166"/>
      <c r="AN243" s="166"/>
      <c r="AO243" s="166"/>
      <c r="AP243" s="166"/>
      <c r="AQ243" s="166"/>
      <c r="AR243" s="166"/>
      <c r="AS243" s="166"/>
      <c r="AT243" s="166"/>
      <c r="AU243" s="166"/>
      <c r="AV243" s="166"/>
      <c r="AW243" s="166"/>
      <c r="AX243" s="166"/>
      <c r="AY243" s="166"/>
      <c r="AZ243" s="166"/>
      <c r="BA243" s="166"/>
      <c r="BB243" s="166"/>
      <c r="BC243" s="166"/>
      <c r="BD243" s="166"/>
      <c r="BE243" s="166"/>
      <c r="BF243" s="166"/>
      <c r="BG243" s="166"/>
      <c r="BH243" s="166"/>
      <c r="BI243" s="166"/>
      <c r="BJ243" s="166"/>
      <c r="BK243" s="166"/>
      <c r="BL243" s="166"/>
      <c r="BM243" s="166"/>
      <c r="BN243" s="166"/>
      <c r="BO243" s="166"/>
      <c r="BP243" s="166"/>
      <c r="BQ243" s="166"/>
      <c r="BR243" s="166"/>
      <c r="BS243" s="166"/>
      <c r="BT243" s="166"/>
      <c r="BU243" s="166"/>
      <c r="BV243" s="166"/>
      <c r="BW243" s="166"/>
      <c r="BX243" s="166"/>
      <c r="BY243" s="166"/>
      <c r="BZ243" s="166"/>
      <c r="CA243" s="166"/>
    </row>
    <row r="244" spans="1:79" x14ac:dyDescent="0.15">
      <c r="A244" s="166"/>
      <c r="B244" s="166"/>
      <c r="C244" s="166"/>
      <c r="D244" s="166"/>
      <c r="E244" s="166"/>
      <c r="F244" s="166"/>
      <c r="G244" s="166"/>
      <c r="H244" s="166"/>
      <c r="I244" s="166"/>
      <c r="J244" s="166"/>
      <c r="K244" s="166"/>
      <c r="L244" s="166"/>
      <c r="M244" s="166"/>
      <c r="N244" s="166"/>
      <c r="O244" s="166"/>
      <c r="P244" s="166"/>
      <c r="Q244" s="166"/>
      <c r="R244" s="166"/>
      <c r="S244" s="166"/>
      <c r="T244" s="166"/>
      <c r="U244" s="166"/>
      <c r="V244" s="166"/>
      <c r="W244" s="166"/>
      <c r="X244" s="166"/>
      <c r="Y244" s="166"/>
      <c r="Z244" s="166"/>
      <c r="AA244" s="166"/>
      <c r="AB244" s="166"/>
      <c r="AC244" s="166"/>
      <c r="AD244" s="166"/>
      <c r="AE244" s="166"/>
      <c r="AF244" s="166"/>
      <c r="AG244" s="166"/>
      <c r="AH244" s="166"/>
      <c r="AI244" s="166"/>
      <c r="AJ244" s="166"/>
      <c r="AK244" s="166"/>
      <c r="AL244" s="166"/>
      <c r="AM244" s="166"/>
      <c r="AN244" s="166"/>
      <c r="AO244" s="166"/>
      <c r="AP244" s="166"/>
      <c r="AQ244" s="166"/>
      <c r="AR244" s="166"/>
      <c r="AS244" s="166"/>
      <c r="AT244" s="166"/>
      <c r="AU244" s="166"/>
      <c r="AV244" s="166"/>
      <c r="AW244" s="166"/>
      <c r="AX244" s="166"/>
      <c r="AY244" s="166"/>
      <c r="AZ244" s="166"/>
      <c r="BA244" s="166"/>
      <c r="BB244" s="166"/>
      <c r="BC244" s="166"/>
      <c r="BD244" s="166"/>
      <c r="BE244" s="166"/>
      <c r="BF244" s="166"/>
      <c r="BG244" s="166"/>
      <c r="BH244" s="166"/>
      <c r="BI244" s="166"/>
      <c r="BJ244" s="166"/>
      <c r="BK244" s="166"/>
      <c r="BL244" s="166"/>
      <c r="BM244" s="166"/>
      <c r="BN244" s="166"/>
      <c r="BO244" s="166"/>
      <c r="BP244" s="166"/>
      <c r="BQ244" s="166"/>
      <c r="BR244" s="166"/>
      <c r="BS244" s="166"/>
      <c r="BT244" s="166"/>
      <c r="BU244" s="166"/>
      <c r="BV244" s="166"/>
      <c r="BW244" s="166"/>
      <c r="BX244" s="166"/>
      <c r="BY244" s="166"/>
      <c r="BZ244" s="166"/>
      <c r="CA244" s="166"/>
    </row>
    <row r="245" spans="1:79" x14ac:dyDescent="0.15">
      <c r="A245" s="166"/>
      <c r="B245" s="166"/>
      <c r="C245" s="166"/>
      <c r="D245" s="166"/>
      <c r="E245" s="166"/>
      <c r="F245" s="166"/>
      <c r="G245" s="166"/>
      <c r="H245" s="166"/>
      <c r="I245" s="166"/>
      <c r="J245" s="166"/>
      <c r="K245" s="166"/>
      <c r="L245" s="166"/>
      <c r="M245" s="166"/>
      <c r="N245" s="166"/>
      <c r="O245" s="166"/>
      <c r="P245" s="166"/>
      <c r="Q245" s="166"/>
      <c r="R245" s="166"/>
      <c r="S245" s="166"/>
      <c r="T245" s="166"/>
      <c r="U245" s="166"/>
      <c r="V245" s="166"/>
      <c r="W245" s="166"/>
      <c r="X245" s="166"/>
      <c r="Y245" s="166"/>
      <c r="Z245" s="166"/>
      <c r="AA245" s="166"/>
      <c r="AB245" s="166"/>
      <c r="AC245" s="166"/>
      <c r="AD245" s="166"/>
      <c r="AE245" s="166"/>
      <c r="AF245" s="166"/>
      <c r="AG245" s="166"/>
      <c r="AH245" s="166"/>
      <c r="AI245" s="166"/>
      <c r="AJ245" s="166"/>
      <c r="AK245" s="166"/>
      <c r="AL245" s="166"/>
      <c r="AM245" s="166"/>
      <c r="AN245" s="166"/>
      <c r="AO245" s="166"/>
      <c r="AP245" s="166"/>
      <c r="AQ245" s="166"/>
      <c r="AR245" s="166"/>
      <c r="AS245" s="166"/>
      <c r="AT245" s="166"/>
      <c r="AU245" s="166"/>
      <c r="AV245" s="166"/>
      <c r="AW245" s="166"/>
      <c r="AX245" s="166"/>
      <c r="AY245" s="166"/>
      <c r="AZ245" s="166"/>
      <c r="BA245" s="166"/>
      <c r="BB245" s="166"/>
      <c r="BC245" s="166"/>
      <c r="BD245" s="166"/>
      <c r="BE245" s="166"/>
      <c r="BF245" s="166"/>
      <c r="BG245" s="166"/>
      <c r="BH245" s="166"/>
      <c r="BI245" s="166"/>
      <c r="BJ245" s="166"/>
      <c r="BK245" s="166"/>
      <c r="BL245" s="166"/>
      <c r="BM245" s="166"/>
      <c r="BN245" s="166"/>
      <c r="BO245" s="166"/>
      <c r="BP245" s="166"/>
      <c r="BQ245" s="166"/>
      <c r="BR245" s="166"/>
      <c r="BS245" s="166"/>
      <c r="BT245" s="166"/>
      <c r="BU245" s="166"/>
      <c r="BV245" s="166"/>
      <c r="BW245" s="166"/>
      <c r="BX245" s="166"/>
      <c r="BY245" s="166"/>
      <c r="BZ245" s="166"/>
      <c r="CA245" s="166"/>
    </row>
    <row r="246" spans="1:79" x14ac:dyDescent="0.15">
      <c r="A246" s="166"/>
      <c r="B246" s="166"/>
      <c r="C246" s="166"/>
      <c r="D246" s="166"/>
      <c r="E246" s="166"/>
      <c r="F246" s="166"/>
      <c r="G246" s="166"/>
      <c r="H246" s="166"/>
      <c r="I246" s="166"/>
      <c r="J246" s="166"/>
      <c r="K246" s="166"/>
      <c r="L246" s="166"/>
      <c r="M246" s="166"/>
      <c r="N246" s="166"/>
      <c r="O246" s="166"/>
      <c r="P246" s="166"/>
      <c r="Q246" s="166"/>
      <c r="R246" s="166"/>
      <c r="S246" s="166"/>
      <c r="T246" s="166"/>
      <c r="U246" s="166"/>
      <c r="V246" s="166"/>
      <c r="W246" s="166"/>
      <c r="X246" s="166"/>
      <c r="Y246" s="166"/>
      <c r="Z246" s="166"/>
      <c r="AA246" s="166"/>
      <c r="AB246" s="166"/>
      <c r="AC246" s="166"/>
      <c r="AD246" s="166"/>
      <c r="AE246" s="166"/>
      <c r="AF246" s="166"/>
      <c r="AG246" s="166"/>
      <c r="AH246" s="166"/>
      <c r="AI246" s="166"/>
      <c r="AJ246" s="166"/>
      <c r="AK246" s="166"/>
      <c r="AL246" s="166"/>
      <c r="AM246" s="166"/>
      <c r="AN246" s="166"/>
      <c r="AO246" s="166"/>
      <c r="AP246" s="166"/>
      <c r="AQ246" s="166"/>
      <c r="AR246" s="166"/>
      <c r="AS246" s="166"/>
      <c r="AT246" s="166"/>
      <c r="AU246" s="166"/>
      <c r="AV246" s="166"/>
      <c r="AW246" s="166"/>
      <c r="AX246" s="166"/>
      <c r="AY246" s="166"/>
      <c r="AZ246" s="166"/>
      <c r="BA246" s="166"/>
      <c r="BB246" s="166"/>
      <c r="BC246" s="166"/>
      <c r="BD246" s="166"/>
      <c r="BE246" s="166"/>
      <c r="BF246" s="166"/>
      <c r="BG246" s="166"/>
      <c r="BH246" s="166"/>
      <c r="BI246" s="166"/>
      <c r="BJ246" s="166"/>
      <c r="BK246" s="166"/>
      <c r="BL246" s="166"/>
      <c r="BM246" s="166"/>
      <c r="BN246" s="166"/>
      <c r="BO246" s="166"/>
      <c r="BP246" s="166"/>
      <c r="BQ246" s="166"/>
      <c r="BR246" s="166"/>
      <c r="BS246" s="166"/>
      <c r="BT246" s="166"/>
      <c r="BU246" s="166"/>
      <c r="BV246" s="166"/>
      <c r="BW246" s="166"/>
      <c r="BX246" s="166"/>
      <c r="BY246" s="166"/>
      <c r="BZ246" s="166"/>
      <c r="CA246" s="166"/>
    </row>
    <row r="247" spans="1:79" x14ac:dyDescent="0.15">
      <c r="A247" s="166"/>
      <c r="B247" s="166"/>
      <c r="C247" s="166"/>
      <c r="D247" s="166"/>
      <c r="E247" s="166"/>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6"/>
      <c r="AY247" s="166"/>
      <c r="AZ247" s="166"/>
      <c r="BA247" s="166"/>
      <c r="BB247" s="166"/>
      <c r="BC247" s="166"/>
      <c r="BD247" s="166"/>
      <c r="BE247" s="166"/>
      <c r="BF247" s="166"/>
      <c r="BG247" s="166"/>
      <c r="BH247" s="166"/>
      <c r="BI247" s="166"/>
      <c r="BJ247" s="166"/>
      <c r="BK247" s="166"/>
      <c r="BL247" s="166"/>
      <c r="BM247" s="166"/>
      <c r="BN247" s="166"/>
      <c r="BO247" s="166"/>
      <c r="BP247" s="166"/>
      <c r="BQ247" s="166"/>
      <c r="BR247" s="166"/>
      <c r="BS247" s="166"/>
      <c r="BT247" s="166"/>
      <c r="BU247" s="166"/>
      <c r="BV247" s="166"/>
      <c r="BW247" s="166"/>
      <c r="BX247" s="166"/>
      <c r="BY247" s="166"/>
      <c r="BZ247" s="166"/>
      <c r="CA247" s="166"/>
    </row>
    <row r="248" spans="1:79" x14ac:dyDescent="0.15">
      <c r="A248" s="166"/>
      <c r="B248" s="166"/>
      <c r="C248" s="166"/>
      <c r="D248" s="166"/>
      <c r="E248" s="166"/>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6"/>
      <c r="AY248" s="166"/>
      <c r="AZ248" s="166"/>
      <c r="BA248" s="166"/>
      <c r="BB248" s="166"/>
      <c r="BC248" s="166"/>
      <c r="BD248" s="166"/>
      <c r="BE248" s="166"/>
      <c r="BF248" s="166"/>
      <c r="BG248" s="166"/>
      <c r="BH248" s="166"/>
      <c r="BI248" s="166"/>
      <c r="BJ248" s="166"/>
      <c r="BK248" s="166"/>
      <c r="BL248" s="166"/>
      <c r="BM248" s="166"/>
      <c r="BN248" s="166"/>
      <c r="BO248" s="166"/>
      <c r="BP248" s="166"/>
      <c r="BQ248" s="166"/>
      <c r="BR248" s="166"/>
      <c r="BS248" s="166"/>
      <c r="BT248" s="166"/>
      <c r="BU248" s="166"/>
      <c r="BV248" s="166"/>
      <c r="BW248" s="166"/>
      <c r="BX248" s="166"/>
      <c r="BY248" s="166"/>
      <c r="BZ248" s="166"/>
      <c r="CA248" s="166"/>
    </row>
    <row r="249" spans="1:79" x14ac:dyDescent="0.15">
      <c r="A249" s="166"/>
      <c r="B249" s="166"/>
      <c r="C249" s="166"/>
      <c r="D249" s="166"/>
      <c r="E249" s="166"/>
      <c r="F249" s="166"/>
      <c r="G249" s="166"/>
      <c r="H249" s="166"/>
      <c r="I249" s="166"/>
      <c r="J249" s="166"/>
      <c r="K249" s="166"/>
      <c r="L249" s="166"/>
      <c r="M249" s="166"/>
      <c r="N249" s="166"/>
      <c r="O249" s="166"/>
      <c r="P249" s="166"/>
      <c r="Q249" s="166"/>
      <c r="R249" s="166"/>
      <c r="S249" s="166"/>
      <c r="T249" s="166"/>
      <c r="U249" s="166"/>
      <c r="V249" s="166"/>
      <c r="W249" s="166"/>
      <c r="X249" s="166"/>
      <c r="Y249" s="166"/>
      <c r="Z249" s="166"/>
      <c r="AA249" s="166"/>
      <c r="AB249" s="166"/>
      <c r="AC249" s="166"/>
      <c r="AD249" s="166"/>
      <c r="AE249" s="166"/>
      <c r="AF249" s="166"/>
      <c r="AG249" s="166"/>
      <c r="AH249" s="166"/>
      <c r="AI249" s="166"/>
      <c r="AJ249" s="166"/>
      <c r="AK249" s="166"/>
      <c r="AL249" s="166"/>
      <c r="AM249" s="166"/>
      <c r="AN249" s="166"/>
      <c r="AO249" s="166"/>
      <c r="AP249" s="166"/>
      <c r="AQ249" s="166"/>
      <c r="AR249" s="166"/>
      <c r="AS249" s="166"/>
      <c r="AT249" s="166"/>
      <c r="AU249" s="166"/>
      <c r="AV249" s="166"/>
      <c r="AW249" s="166"/>
      <c r="AX249" s="166"/>
      <c r="AY249" s="166"/>
      <c r="AZ249" s="166"/>
      <c r="BA249" s="166"/>
      <c r="BB249" s="166"/>
      <c r="BC249" s="166"/>
      <c r="BD249" s="166"/>
      <c r="BE249" s="166"/>
      <c r="BF249" s="166"/>
      <c r="BG249" s="166"/>
      <c r="BH249" s="166"/>
      <c r="BI249" s="166"/>
      <c r="BJ249" s="166"/>
      <c r="BK249" s="166"/>
      <c r="BL249" s="166"/>
      <c r="BM249" s="166"/>
      <c r="BN249" s="166"/>
      <c r="BO249" s="166"/>
      <c r="BP249" s="166"/>
      <c r="BQ249" s="166"/>
      <c r="BR249" s="166"/>
      <c r="BS249" s="166"/>
      <c r="BT249" s="166"/>
      <c r="BU249" s="166"/>
      <c r="BV249" s="166"/>
      <c r="BW249" s="166"/>
      <c r="BX249" s="166"/>
      <c r="BY249" s="166"/>
      <c r="BZ249" s="166"/>
      <c r="CA249" s="166"/>
    </row>
    <row r="250" spans="1:79" x14ac:dyDescent="0.15">
      <c r="A250" s="166"/>
      <c r="B250" s="166"/>
      <c r="C250" s="166"/>
      <c r="D250" s="166"/>
      <c r="E250" s="166"/>
      <c r="F250" s="166"/>
      <c r="G250" s="166"/>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6"/>
      <c r="AY250" s="166"/>
      <c r="AZ250" s="166"/>
      <c r="BA250" s="166"/>
      <c r="BB250" s="166"/>
      <c r="BC250" s="166"/>
      <c r="BD250" s="166"/>
      <c r="BE250" s="166"/>
      <c r="BF250" s="166"/>
      <c r="BG250" s="166"/>
      <c r="BH250" s="166"/>
      <c r="BI250" s="166"/>
      <c r="BJ250" s="166"/>
      <c r="BK250" s="166"/>
      <c r="BL250" s="166"/>
      <c r="BM250" s="166"/>
      <c r="BN250" s="166"/>
      <c r="BO250" s="166"/>
      <c r="BP250" s="166"/>
      <c r="BQ250" s="166"/>
      <c r="BR250" s="166"/>
      <c r="BS250" s="166"/>
      <c r="BT250" s="166"/>
      <c r="BU250" s="166"/>
      <c r="BV250" s="166"/>
      <c r="BW250" s="166"/>
      <c r="BX250" s="166"/>
      <c r="BY250" s="166"/>
      <c r="BZ250" s="166"/>
      <c r="CA250" s="166"/>
    </row>
    <row r="251" spans="1:79" x14ac:dyDescent="0.15">
      <c r="A251" s="166"/>
      <c r="B251" s="166"/>
      <c r="C251" s="166"/>
      <c r="D251" s="166"/>
      <c r="E251" s="166"/>
      <c r="F251" s="166"/>
      <c r="G251" s="166"/>
      <c r="H251" s="166"/>
      <c r="I251" s="166"/>
      <c r="J251" s="166"/>
      <c r="K251" s="166"/>
      <c r="L251" s="166"/>
      <c r="M251" s="166"/>
      <c r="N251" s="166"/>
      <c r="O251" s="166"/>
      <c r="P251" s="166"/>
      <c r="Q251" s="166"/>
      <c r="R251" s="166"/>
      <c r="S251" s="166"/>
      <c r="T251" s="166"/>
      <c r="U251" s="166"/>
      <c r="V251" s="166"/>
      <c r="W251" s="166"/>
      <c r="X251" s="166"/>
      <c r="Y251" s="166"/>
      <c r="Z251" s="166"/>
      <c r="AA251" s="166"/>
      <c r="AB251" s="166"/>
      <c r="AC251" s="166"/>
      <c r="AD251" s="166"/>
      <c r="AE251" s="166"/>
      <c r="AF251" s="166"/>
      <c r="AG251" s="166"/>
      <c r="AH251" s="166"/>
      <c r="AI251" s="166"/>
      <c r="AJ251" s="166"/>
      <c r="AK251" s="166"/>
      <c r="AL251" s="166"/>
      <c r="AM251" s="166"/>
      <c r="AN251" s="166"/>
      <c r="AO251" s="166"/>
      <c r="AP251" s="166"/>
      <c r="AQ251" s="166"/>
      <c r="AR251" s="166"/>
      <c r="AS251" s="166"/>
      <c r="AT251" s="166"/>
      <c r="AU251" s="166"/>
      <c r="AV251" s="166"/>
      <c r="AW251" s="166"/>
      <c r="AX251" s="166"/>
      <c r="AY251" s="166"/>
      <c r="AZ251" s="166"/>
      <c r="BA251" s="166"/>
      <c r="BB251" s="166"/>
      <c r="BC251" s="166"/>
      <c r="BD251" s="166"/>
      <c r="BE251" s="166"/>
      <c r="BF251" s="166"/>
      <c r="BG251" s="166"/>
      <c r="BH251" s="166"/>
      <c r="BI251" s="166"/>
      <c r="BJ251" s="166"/>
      <c r="BK251" s="166"/>
      <c r="BL251" s="166"/>
      <c r="BM251" s="166"/>
      <c r="BN251" s="166"/>
      <c r="BO251" s="166"/>
      <c r="BP251" s="166"/>
      <c r="BQ251" s="166"/>
      <c r="BR251" s="166"/>
      <c r="BS251" s="166"/>
      <c r="BT251" s="166"/>
      <c r="BU251" s="166"/>
      <c r="BV251" s="166"/>
      <c r="BW251" s="166"/>
      <c r="BX251" s="166"/>
      <c r="BY251" s="166"/>
      <c r="BZ251" s="166"/>
      <c r="CA251" s="166"/>
    </row>
    <row r="252" spans="1:79" x14ac:dyDescent="0.15">
      <c r="A252" s="166"/>
      <c r="B252" s="166"/>
      <c r="C252" s="166"/>
      <c r="D252" s="166"/>
      <c r="E252" s="166"/>
      <c r="F252" s="166"/>
      <c r="G252" s="166"/>
      <c r="H252" s="166"/>
      <c r="I252" s="166"/>
      <c r="J252" s="166"/>
      <c r="K252" s="166"/>
      <c r="L252" s="166"/>
      <c r="M252" s="166"/>
      <c r="N252" s="166"/>
      <c r="O252" s="166"/>
      <c r="P252" s="166"/>
      <c r="Q252" s="166"/>
      <c r="R252" s="166"/>
      <c r="S252" s="166"/>
      <c r="T252" s="166"/>
      <c r="U252" s="166"/>
      <c r="V252" s="166"/>
      <c r="W252" s="166"/>
      <c r="X252" s="166"/>
      <c r="Y252" s="166"/>
      <c r="Z252" s="166"/>
      <c r="AA252" s="166"/>
      <c r="AB252" s="166"/>
      <c r="AC252" s="166"/>
      <c r="AD252" s="166"/>
      <c r="AE252" s="166"/>
      <c r="AF252" s="166"/>
      <c r="AG252" s="166"/>
      <c r="AH252" s="166"/>
      <c r="AI252" s="166"/>
      <c r="AJ252" s="166"/>
      <c r="AK252" s="166"/>
      <c r="AL252" s="166"/>
      <c r="AM252" s="166"/>
      <c r="AN252" s="166"/>
      <c r="AO252" s="166"/>
      <c r="AP252" s="166"/>
      <c r="AQ252" s="166"/>
      <c r="AR252" s="166"/>
      <c r="AS252" s="166"/>
      <c r="AT252" s="166"/>
      <c r="AU252" s="166"/>
      <c r="AV252" s="166"/>
      <c r="AW252" s="166"/>
      <c r="AX252" s="166"/>
      <c r="AY252" s="166"/>
      <c r="AZ252" s="166"/>
      <c r="BA252" s="166"/>
      <c r="BB252" s="166"/>
      <c r="BC252" s="166"/>
      <c r="BD252" s="166"/>
      <c r="BE252" s="166"/>
      <c r="BF252" s="166"/>
      <c r="BG252" s="166"/>
      <c r="BH252" s="166"/>
      <c r="BI252" s="166"/>
      <c r="BJ252" s="166"/>
      <c r="BK252" s="166"/>
      <c r="BL252" s="166"/>
      <c r="BM252" s="166"/>
      <c r="BN252" s="166"/>
      <c r="BO252" s="166"/>
      <c r="BP252" s="166"/>
      <c r="BQ252" s="166"/>
      <c r="BR252" s="166"/>
      <c r="BS252" s="166"/>
      <c r="BT252" s="166"/>
      <c r="BU252" s="166"/>
      <c r="BV252" s="166"/>
      <c r="BW252" s="166"/>
      <c r="BX252" s="166"/>
      <c r="BY252" s="166"/>
      <c r="BZ252" s="166"/>
      <c r="CA252" s="166"/>
    </row>
  </sheetData>
  <sheetProtection algorithmName="SHA-512" hashValue="fhR+mpaVrN7oOseZ/u9glFelePH1llFlZiKx3M5fOW59guBRSXyf6xHORrfP5o5LuDt33my7vFWJoSrkqPyKMg==" saltValue="UAcnabiMqU08xrRVsL+9zQ==" spinCount="100000" sheet="1" objects="1" scenarios="1" selectLockedCells="1"/>
  <mergeCells count="33">
    <mergeCell ref="Q50:Q52"/>
    <mergeCell ref="D12:F12"/>
    <mergeCell ref="D27:F27"/>
    <mergeCell ref="D42:F42"/>
    <mergeCell ref="H41:L41"/>
    <mergeCell ref="M41:Q41"/>
    <mergeCell ref="H46:L46"/>
    <mergeCell ref="M46:Q46"/>
    <mergeCell ref="J50:J52"/>
    <mergeCell ref="K50:K52"/>
    <mergeCell ref="L50:L52"/>
    <mergeCell ref="O50:O52"/>
    <mergeCell ref="P50:P52"/>
    <mergeCell ref="J35:J37"/>
    <mergeCell ref="K35:K37"/>
    <mergeCell ref="L35:L37"/>
    <mergeCell ref="O35:O37"/>
    <mergeCell ref="P35:P37"/>
    <mergeCell ref="Q35:Q37"/>
    <mergeCell ref="H26:L26"/>
    <mergeCell ref="M26:Q26"/>
    <mergeCell ref="H31:L31"/>
    <mergeCell ref="M31:Q31"/>
    <mergeCell ref="H11:L11"/>
    <mergeCell ref="M11:Q11"/>
    <mergeCell ref="H16:L16"/>
    <mergeCell ref="M16:Q16"/>
    <mergeCell ref="J20:J22"/>
    <mergeCell ref="L20:L22"/>
    <mergeCell ref="K20:K22"/>
    <mergeCell ref="Q20:Q22"/>
    <mergeCell ref="P20:P22"/>
    <mergeCell ref="O20:O2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D153"/>
  <sheetViews>
    <sheetView zoomScale="70" zoomScaleNormal="70" zoomScalePageLayoutView="80" workbookViewId="0">
      <pane xSplit="2" topLeftCell="AB1" activePane="topRight" state="frozen"/>
      <selection pane="topRight"/>
    </sheetView>
  </sheetViews>
  <sheetFormatPr defaultColWidth="8.75" defaultRowHeight="10.5" x14ac:dyDescent="0.15"/>
  <cols>
    <col min="1" max="1" width="4.75" style="19" customWidth="1"/>
    <col min="2" max="2" width="54.125" style="19" bestFit="1" customWidth="1"/>
    <col min="3" max="4" width="9" style="19" customWidth="1"/>
    <col min="5" max="13" width="8.75" style="19"/>
    <col min="14" max="14" width="4.75" style="19" customWidth="1"/>
    <col min="15" max="20" width="8.75" style="19"/>
    <col min="21" max="21" width="4.75" style="19" customWidth="1"/>
    <col min="22" max="25" width="8.75" style="19"/>
    <col min="26" max="26" width="4.75" style="19" customWidth="1"/>
    <col min="27" max="27" width="8.75" style="19"/>
    <col min="28" max="28" width="13.875" style="19" bestFit="1" customWidth="1"/>
    <col min="29" max="29" width="11.375" style="19" bestFit="1" customWidth="1"/>
    <col min="30" max="30" width="8.75" style="19"/>
    <col min="31" max="31" width="12.75" style="19" customWidth="1"/>
    <col min="32" max="32" width="21.75" style="19" bestFit="1" customWidth="1"/>
    <col min="33" max="37" width="8.75" style="19"/>
    <col min="38" max="38" width="4.75" style="19" customWidth="1"/>
    <col min="39" max="69" width="8.75" style="19"/>
    <col min="70" max="70" width="11.125" style="19" customWidth="1"/>
    <col min="71" max="72" width="8.75" style="19"/>
    <col min="73" max="73" width="11.125" style="19" customWidth="1"/>
    <col min="74" max="16384" width="8.75" style="19"/>
  </cols>
  <sheetData>
    <row r="1" spans="1:80" x14ac:dyDescent="0.15">
      <c r="B1" s="17"/>
      <c r="C1" s="17"/>
      <c r="D1" s="17"/>
      <c r="E1" s="17"/>
      <c r="F1" s="17"/>
      <c r="G1" s="17"/>
      <c r="H1" s="17"/>
      <c r="I1" s="17"/>
      <c r="J1" s="17"/>
      <c r="K1" s="17"/>
      <c r="L1" s="17"/>
      <c r="M1" s="17"/>
      <c r="O1" s="17"/>
      <c r="P1" s="17"/>
      <c r="Q1" s="17"/>
      <c r="R1" s="17"/>
      <c r="S1" s="17"/>
      <c r="T1" s="17"/>
      <c r="V1" s="17"/>
      <c r="W1" s="17"/>
      <c r="X1" s="17"/>
      <c r="Y1" s="17"/>
      <c r="AD1" s="17"/>
      <c r="AE1" s="29"/>
      <c r="AF1" s="17"/>
      <c r="AG1" s="17"/>
      <c r="AH1" s="17"/>
      <c r="AI1" s="17"/>
      <c r="AJ1" s="17"/>
      <c r="AK1" s="17"/>
      <c r="AM1" s="17"/>
      <c r="AN1" s="17"/>
      <c r="AO1" s="17"/>
      <c r="AP1" s="17"/>
      <c r="AQ1" s="17"/>
      <c r="AR1" s="17"/>
      <c r="AT1" s="17"/>
      <c r="AU1" s="17"/>
      <c r="AV1" s="17"/>
      <c r="AW1" s="17"/>
      <c r="AX1" s="17"/>
      <c r="AY1" s="17"/>
      <c r="BA1" s="17"/>
      <c r="BB1" s="17"/>
      <c r="BC1" s="17"/>
      <c r="BD1" s="17"/>
      <c r="BE1" s="17"/>
      <c r="BF1" s="17"/>
      <c r="BH1" s="17"/>
      <c r="BI1" s="17">
        <f>SUMIFS(Effektmåling!$J$163:$J$167,Effektmåling!$D$163:$D$167,$B11,$AH$120:$AH$124,BI$3)</f>
        <v>0</v>
      </c>
      <c r="BJ1" s="17"/>
      <c r="BK1" s="17"/>
      <c r="BL1" s="17"/>
      <c r="BM1" s="17"/>
      <c r="BO1" s="29"/>
      <c r="BP1" s="29"/>
      <c r="BQ1" s="29"/>
      <c r="BR1" s="29"/>
      <c r="BS1" s="29"/>
      <c r="BT1" s="29"/>
      <c r="BU1" s="29"/>
      <c r="BV1" s="29"/>
      <c r="BW1" s="29"/>
    </row>
    <row r="2" spans="1:80" ht="33.75" customHeight="1" x14ac:dyDescent="0.15">
      <c r="B2" s="465" t="s">
        <v>24</v>
      </c>
      <c r="C2" s="465" t="s">
        <v>27</v>
      </c>
      <c r="D2" s="465" t="s">
        <v>208</v>
      </c>
      <c r="E2" s="465" t="s">
        <v>209</v>
      </c>
      <c r="F2" s="465" t="s">
        <v>210</v>
      </c>
      <c r="G2" s="465" t="s">
        <v>211</v>
      </c>
      <c r="H2" s="465" t="s">
        <v>212</v>
      </c>
      <c r="I2" s="120" t="s">
        <v>208</v>
      </c>
      <c r="J2" s="465" t="s">
        <v>209</v>
      </c>
      <c r="K2" s="465" t="s">
        <v>210</v>
      </c>
      <c r="L2" s="465" t="s">
        <v>211</v>
      </c>
      <c r="M2" s="465" t="s">
        <v>212</v>
      </c>
      <c r="N2" s="465"/>
      <c r="O2" s="465" t="s">
        <v>219</v>
      </c>
      <c r="P2" s="465" t="s">
        <v>220</v>
      </c>
      <c r="Q2" s="465" t="s">
        <v>221</v>
      </c>
      <c r="R2" s="465" t="s">
        <v>222</v>
      </c>
      <c r="S2" s="465" t="s">
        <v>223</v>
      </c>
      <c r="T2" s="465" t="s">
        <v>224</v>
      </c>
      <c r="V2" s="901" t="s">
        <v>225</v>
      </c>
      <c r="W2" s="901"/>
      <c r="X2" s="901"/>
      <c r="Y2" s="901"/>
      <c r="AA2" s="901" t="s">
        <v>226</v>
      </c>
      <c r="AB2" s="901"/>
      <c r="AC2" s="901"/>
      <c r="AD2" s="901"/>
      <c r="AE2" s="207"/>
      <c r="AF2" s="902" t="s">
        <v>227</v>
      </c>
      <c r="AG2" s="902"/>
      <c r="AH2" s="902"/>
      <c r="AI2" s="902"/>
      <c r="AJ2" s="902"/>
      <c r="AK2" s="902"/>
      <c r="AM2" s="902" t="s">
        <v>228</v>
      </c>
      <c r="AN2" s="902"/>
      <c r="AO2" s="902"/>
      <c r="AP2" s="902"/>
      <c r="AQ2" s="902"/>
      <c r="AR2" s="902"/>
      <c r="AT2" s="463" t="s">
        <v>219</v>
      </c>
      <c r="AU2" s="463" t="s">
        <v>220</v>
      </c>
      <c r="AV2" s="463" t="s">
        <v>221</v>
      </c>
      <c r="AW2" s="463" t="s">
        <v>222</v>
      </c>
      <c r="AX2" s="463" t="s">
        <v>223</v>
      </c>
      <c r="AY2" s="463" t="s">
        <v>224</v>
      </c>
      <c r="BA2" s="902" t="s">
        <v>227</v>
      </c>
      <c r="BB2" s="902"/>
      <c r="BC2" s="902"/>
      <c r="BD2" s="902"/>
      <c r="BE2" s="902"/>
      <c r="BF2" s="902"/>
      <c r="BH2" s="902" t="s">
        <v>229</v>
      </c>
      <c r="BI2" s="902"/>
      <c r="BJ2" s="902"/>
      <c r="BK2" s="902"/>
      <c r="BL2" s="902"/>
      <c r="BM2" s="902"/>
      <c r="BO2" s="120" t="s">
        <v>230</v>
      </c>
      <c r="BP2" s="208" t="str">
        <f>B2</f>
        <v>Materialer</v>
      </c>
      <c r="BQ2" s="208" t="s">
        <v>231</v>
      </c>
      <c r="BR2" s="208" t="s">
        <v>230</v>
      </c>
      <c r="BS2" s="208" t="s">
        <v>232</v>
      </c>
      <c r="BT2" s="208" t="s">
        <v>233</v>
      </c>
      <c r="BU2" s="208" t="s">
        <v>234</v>
      </c>
      <c r="BV2" s="120" t="s">
        <v>191</v>
      </c>
      <c r="BW2" s="209" t="s">
        <v>25</v>
      </c>
    </row>
    <row r="3" spans="1:80" ht="10.5" customHeight="1" x14ac:dyDescent="0.15">
      <c r="B3" s="465"/>
      <c r="C3" s="465"/>
      <c r="D3" s="465"/>
      <c r="E3" s="465"/>
      <c r="F3" s="465"/>
      <c r="G3" s="465"/>
      <c r="H3" s="465"/>
      <c r="I3" s="121"/>
      <c r="J3" s="465"/>
      <c r="K3" s="465"/>
      <c r="L3" s="465"/>
      <c r="M3" s="465"/>
      <c r="N3" s="465"/>
      <c r="O3" s="35">
        <v>6</v>
      </c>
      <c r="P3" s="35">
        <v>5</v>
      </c>
      <c r="Q3" s="35">
        <v>4</v>
      </c>
      <c r="R3" s="35">
        <v>3</v>
      </c>
      <c r="S3" s="35">
        <v>2</v>
      </c>
      <c r="T3" s="35">
        <v>1</v>
      </c>
      <c r="V3" s="463"/>
      <c r="W3" s="463"/>
      <c r="X3" s="463"/>
      <c r="Y3" s="463"/>
      <c r="AA3" s="463"/>
      <c r="AB3" s="463"/>
      <c r="AC3" s="463"/>
      <c r="AD3" s="463"/>
      <c r="AE3" s="207"/>
      <c r="AF3" s="38">
        <f t="shared" ref="AF3:AK3" si="0">O3</f>
        <v>6</v>
      </c>
      <c r="AG3" s="38">
        <f t="shared" si="0"/>
        <v>5</v>
      </c>
      <c r="AH3" s="38">
        <f t="shared" si="0"/>
        <v>4</v>
      </c>
      <c r="AI3" s="38">
        <f t="shared" si="0"/>
        <v>3</v>
      </c>
      <c r="AJ3" s="38">
        <f t="shared" si="0"/>
        <v>2</v>
      </c>
      <c r="AK3" s="38">
        <f t="shared" si="0"/>
        <v>1</v>
      </c>
      <c r="AM3" s="38">
        <f t="shared" ref="AM3:AR3" si="1">O3</f>
        <v>6</v>
      </c>
      <c r="AN3" s="38">
        <f t="shared" si="1"/>
        <v>5</v>
      </c>
      <c r="AO3" s="38">
        <f t="shared" si="1"/>
        <v>4</v>
      </c>
      <c r="AP3" s="38">
        <f t="shared" si="1"/>
        <v>3</v>
      </c>
      <c r="AQ3" s="38">
        <f t="shared" si="1"/>
        <v>2</v>
      </c>
      <c r="AR3" s="38">
        <f t="shared" si="1"/>
        <v>1</v>
      </c>
      <c r="AT3" s="38">
        <v>6</v>
      </c>
      <c r="AU3" s="38">
        <v>5</v>
      </c>
      <c r="AV3" s="38">
        <v>4</v>
      </c>
      <c r="AW3" s="38">
        <v>3</v>
      </c>
      <c r="AX3" s="38">
        <v>2</v>
      </c>
      <c r="AY3" s="38">
        <v>1</v>
      </c>
      <c r="BA3" s="38">
        <f t="shared" ref="BA3:BF3" si="2">O3</f>
        <v>6</v>
      </c>
      <c r="BB3" s="38">
        <f t="shared" si="2"/>
        <v>5</v>
      </c>
      <c r="BC3" s="38">
        <f t="shared" si="2"/>
        <v>4</v>
      </c>
      <c r="BD3" s="38">
        <f t="shared" si="2"/>
        <v>3</v>
      </c>
      <c r="BE3" s="38">
        <f t="shared" si="2"/>
        <v>2</v>
      </c>
      <c r="BF3" s="38">
        <f t="shared" si="2"/>
        <v>1</v>
      </c>
      <c r="BH3" s="38">
        <f t="shared" ref="BH3:BM3" si="3">O3</f>
        <v>6</v>
      </c>
      <c r="BI3" s="38">
        <f t="shared" si="3"/>
        <v>5</v>
      </c>
      <c r="BJ3" s="38">
        <f t="shared" si="3"/>
        <v>4</v>
      </c>
      <c r="BK3" s="38">
        <f t="shared" si="3"/>
        <v>3</v>
      </c>
      <c r="BL3" s="38">
        <f t="shared" si="3"/>
        <v>2</v>
      </c>
      <c r="BM3" s="38">
        <f t="shared" si="3"/>
        <v>1</v>
      </c>
      <c r="BO3" s="121"/>
      <c r="BP3" s="207"/>
      <c r="BQ3" s="207" t="s">
        <v>235</v>
      </c>
      <c r="BR3" s="207"/>
      <c r="BS3" s="207"/>
      <c r="BT3" s="207"/>
      <c r="BU3" s="207"/>
      <c r="BV3" s="121"/>
      <c r="BW3" s="210"/>
    </row>
    <row r="4" spans="1:80" ht="12" x14ac:dyDescent="0.2">
      <c r="B4" s="17"/>
      <c r="C4" s="28" t="s">
        <v>236</v>
      </c>
      <c r="D4" s="28" t="s">
        <v>237</v>
      </c>
      <c r="E4" s="28" t="s">
        <v>237</v>
      </c>
      <c r="F4" s="28" t="s">
        <v>237</v>
      </c>
      <c r="G4" s="28" t="s">
        <v>237</v>
      </c>
      <c r="H4" s="28" t="s">
        <v>237</v>
      </c>
      <c r="I4" s="122" t="s">
        <v>238</v>
      </c>
      <c r="J4" s="28" t="s">
        <v>238</v>
      </c>
      <c r="K4" s="28" t="s">
        <v>238</v>
      </c>
      <c r="L4" s="28" t="s">
        <v>238</v>
      </c>
      <c r="M4" s="28" t="s">
        <v>238</v>
      </c>
      <c r="O4" s="28" t="s">
        <v>239</v>
      </c>
      <c r="P4" s="28" t="s">
        <v>239</v>
      </c>
      <c r="Q4" s="28" t="s">
        <v>239</v>
      </c>
      <c r="R4" s="28" t="s">
        <v>239</v>
      </c>
      <c r="S4" s="28" t="s">
        <v>239</v>
      </c>
      <c r="T4" s="28" t="s">
        <v>239</v>
      </c>
      <c r="V4" s="17" t="s">
        <v>240</v>
      </c>
      <c r="W4" s="17" t="s">
        <v>241</v>
      </c>
      <c r="X4" s="17" t="s">
        <v>242</v>
      </c>
      <c r="Y4" s="17" t="s">
        <v>243</v>
      </c>
      <c r="AA4" s="17" t="s">
        <v>240</v>
      </c>
      <c r="AB4" s="17" t="s">
        <v>241</v>
      </c>
      <c r="AC4" s="17" t="s">
        <v>242</v>
      </c>
      <c r="AD4" s="17" t="s">
        <v>243</v>
      </c>
      <c r="AE4" s="29"/>
      <c r="AF4" s="17" t="s">
        <v>241</v>
      </c>
      <c r="AG4" s="17"/>
      <c r="AH4" s="17"/>
      <c r="AI4" s="17"/>
      <c r="AJ4" s="17"/>
      <c r="AK4" s="17"/>
      <c r="AM4" s="17" t="s">
        <v>241</v>
      </c>
      <c r="AN4" s="17"/>
      <c r="AO4" s="17"/>
      <c r="AP4" s="17"/>
      <c r="AQ4" s="17"/>
      <c r="AR4" s="17"/>
      <c r="AT4" s="28" t="s">
        <v>238</v>
      </c>
      <c r="AU4" s="28" t="s">
        <v>238</v>
      </c>
      <c r="AV4" s="28" t="s">
        <v>238</v>
      </c>
      <c r="AW4" s="28" t="s">
        <v>238</v>
      </c>
      <c r="AX4" s="28" t="s">
        <v>238</v>
      </c>
      <c r="AY4" s="28" t="s">
        <v>238</v>
      </c>
      <c r="BA4" s="17" t="s">
        <v>243</v>
      </c>
      <c r="BB4" s="17"/>
      <c r="BC4" s="17"/>
      <c r="BD4" s="17"/>
      <c r="BE4" s="17"/>
      <c r="BF4" s="17"/>
      <c r="BH4" s="17" t="s">
        <v>243</v>
      </c>
      <c r="BI4" s="17"/>
      <c r="BJ4" s="17"/>
      <c r="BK4" s="17"/>
      <c r="BL4" s="17"/>
      <c r="BM4" s="17"/>
      <c r="BO4" s="211"/>
      <c r="BP4" s="207"/>
      <c r="BQ4" s="234">
        <v>0</v>
      </c>
      <c r="BR4" s="29"/>
      <c r="BS4" s="29"/>
      <c r="BT4" s="29"/>
      <c r="BU4" s="29"/>
      <c r="BV4" s="211"/>
      <c r="BW4" s="212"/>
    </row>
    <row r="5" spans="1:80" x14ac:dyDescent="0.15">
      <c r="A5" s="19">
        <f>A4+1</f>
        <v>1</v>
      </c>
      <c r="B5" s="29" t="s">
        <v>244</v>
      </c>
      <c r="C5" s="32" t="s">
        <v>245</v>
      </c>
      <c r="D5" s="32" t="s">
        <v>245</v>
      </c>
      <c r="E5" s="32" t="s">
        <v>245</v>
      </c>
      <c r="F5" s="32" t="s">
        <v>245</v>
      </c>
      <c r="G5" s="32" t="s">
        <v>245</v>
      </c>
      <c r="H5" s="32" t="s">
        <v>245</v>
      </c>
      <c r="I5" s="137" t="s">
        <v>245</v>
      </c>
      <c r="J5" s="32" t="s">
        <v>245</v>
      </c>
      <c r="K5" s="32" t="s">
        <v>245</v>
      </c>
      <c r="L5" s="32" t="s">
        <v>245</v>
      </c>
      <c r="M5" s="32" t="s">
        <v>245</v>
      </c>
      <c r="O5" s="44" t="s">
        <v>245</v>
      </c>
      <c r="P5" s="44" t="s">
        <v>245</v>
      </c>
      <c r="Q5" s="44" t="s">
        <v>245</v>
      </c>
      <c r="R5" s="44" t="s">
        <v>245</v>
      </c>
      <c r="S5" s="44" t="s">
        <v>245</v>
      </c>
      <c r="T5" s="44" t="s">
        <v>245</v>
      </c>
      <c r="V5" s="44"/>
      <c r="W5" s="43"/>
      <c r="X5" s="44"/>
      <c r="Y5" s="44"/>
      <c r="AA5" s="44"/>
      <c r="AB5" s="43"/>
      <c r="AC5" s="44"/>
      <c r="AD5" s="44"/>
      <c r="AE5" s="44"/>
      <c r="AF5" s="45"/>
      <c r="AG5" s="45"/>
      <c r="AH5" s="45"/>
      <c r="AI5" s="45"/>
      <c r="AJ5" s="45"/>
      <c r="AK5" s="45"/>
      <c r="AM5" s="45"/>
      <c r="AN5" s="45"/>
      <c r="AO5" s="45"/>
      <c r="AP5" s="45"/>
      <c r="AQ5" s="45"/>
      <c r="AR5" s="45"/>
      <c r="AT5" s="44" t="s">
        <v>245</v>
      </c>
      <c r="AU5" s="44" t="s">
        <v>245</v>
      </c>
      <c r="AV5" s="44" t="s">
        <v>245</v>
      </c>
      <c r="AW5" s="44" t="s">
        <v>245</v>
      </c>
      <c r="AX5" s="44" t="s">
        <v>245</v>
      </c>
      <c r="AY5" s="44" t="s">
        <v>245</v>
      </c>
      <c r="BA5" s="46"/>
      <c r="BB5" s="46"/>
      <c r="BC5" s="46"/>
      <c r="BD5" s="46"/>
      <c r="BE5" s="46"/>
      <c r="BF5" s="46"/>
      <c r="BH5" s="46"/>
      <c r="BI5" s="46"/>
      <c r="BJ5" s="46"/>
      <c r="BK5" s="46"/>
      <c r="BL5" s="46"/>
      <c r="BM5" s="46"/>
      <c r="BO5" s="213"/>
      <c r="BP5" s="207" t="str">
        <f t="shared" ref="BP5:BP36" si="4">B5</f>
        <v>(tom)</v>
      </c>
      <c r="BQ5" s="44"/>
      <c r="BR5" s="44"/>
      <c r="BS5" s="44"/>
      <c r="BT5" s="44"/>
      <c r="BU5" s="44"/>
      <c r="BV5" s="213"/>
      <c r="BW5" s="214"/>
      <c r="BY5" s="905" t="s">
        <v>246</v>
      </c>
      <c r="BZ5" s="905"/>
      <c r="CA5" s="19" t="s">
        <v>247</v>
      </c>
    </row>
    <row r="6" spans="1:80" ht="10.5" customHeight="1" x14ac:dyDescent="0.15">
      <c r="A6" s="19">
        <f>A5+1</f>
        <v>2</v>
      </c>
      <c r="B6" s="19" t="s">
        <v>248</v>
      </c>
      <c r="C6" s="32" t="s">
        <v>245</v>
      </c>
      <c r="D6" s="32" t="s">
        <v>245</v>
      </c>
      <c r="E6" s="32" t="s">
        <v>245</v>
      </c>
      <c r="F6" s="32" t="s">
        <v>245</v>
      </c>
      <c r="G6" s="32" t="s">
        <v>245</v>
      </c>
      <c r="H6" s="32" t="s">
        <v>245</v>
      </c>
      <c r="I6" s="123" t="s">
        <v>245</v>
      </c>
      <c r="J6" s="32" t="s">
        <v>245</v>
      </c>
      <c r="K6" s="32" t="s">
        <v>245</v>
      </c>
      <c r="L6" s="32" t="s">
        <v>245</v>
      </c>
      <c r="M6" s="32" t="s">
        <v>245</v>
      </c>
      <c r="O6" s="44" t="s">
        <v>245</v>
      </c>
      <c r="P6" s="44" t="s">
        <v>245</v>
      </c>
      <c r="Q6" s="44" t="s">
        <v>245</v>
      </c>
      <c r="R6" s="44" t="s">
        <v>245</v>
      </c>
      <c r="S6" s="44" t="s">
        <v>245</v>
      </c>
      <c r="T6" s="44" t="s">
        <v>245</v>
      </c>
      <c r="U6" s="29"/>
      <c r="V6" s="44"/>
      <c r="W6" s="44"/>
      <c r="X6" s="45"/>
      <c r="Y6" s="45"/>
      <c r="Z6" s="29"/>
      <c r="AA6" s="44"/>
      <c r="AB6" s="44"/>
      <c r="AC6" s="45"/>
      <c r="AD6" s="45"/>
      <c r="AE6" s="45"/>
      <c r="AF6" s="45"/>
      <c r="AG6" s="45"/>
      <c r="AH6" s="45"/>
      <c r="AI6" s="45"/>
      <c r="AJ6" s="45"/>
      <c r="AK6" s="45"/>
      <c r="AM6" s="45"/>
      <c r="AN6" s="45"/>
      <c r="AO6" s="45"/>
      <c r="AP6" s="45"/>
      <c r="AQ6" s="45"/>
      <c r="AR6" s="45"/>
      <c r="AT6" s="44" t="s">
        <v>245</v>
      </c>
      <c r="AU6" s="44" t="s">
        <v>245</v>
      </c>
      <c r="AV6" s="44" t="s">
        <v>245</v>
      </c>
      <c r="AW6" s="44" t="s">
        <v>245</v>
      </c>
      <c r="AX6" s="44" t="s">
        <v>245</v>
      </c>
      <c r="AY6" s="44" t="s">
        <v>245</v>
      </c>
      <c r="BA6" s="46"/>
      <c r="BB6" s="46"/>
      <c r="BC6" s="46"/>
      <c r="BD6" s="46"/>
      <c r="BE6" s="46"/>
      <c r="BF6" s="46"/>
      <c r="BH6" s="46"/>
      <c r="BI6" s="46"/>
      <c r="BJ6" s="46"/>
      <c r="BK6" s="46"/>
      <c r="BL6" s="46"/>
      <c r="BM6" s="46"/>
      <c r="BO6" s="215"/>
      <c r="BP6" s="207" t="str">
        <f t="shared" si="4"/>
        <v>-METALLER-</v>
      </c>
      <c r="BQ6" s="45"/>
      <c r="BR6" s="45"/>
      <c r="BS6" s="45"/>
      <c r="BT6" s="45"/>
      <c r="BU6" s="45"/>
      <c r="BV6" s="215"/>
      <c r="BW6" s="216"/>
    </row>
    <row r="7" spans="1:80" ht="10.35" customHeight="1" x14ac:dyDescent="0.15">
      <c r="A7" s="19">
        <f t="shared" ref="A7:A57" si="5">A6+1</f>
        <v>3</v>
      </c>
      <c r="B7" s="19" t="s">
        <v>249</v>
      </c>
      <c r="C7" s="19">
        <v>1</v>
      </c>
      <c r="D7" s="22">
        <v>13.1373</v>
      </c>
      <c r="E7" s="22">
        <v>1.7000000000000001E-2</v>
      </c>
      <c r="F7" s="22">
        <v>6.2E-2</v>
      </c>
      <c r="G7" s="99">
        <v>0.44290000000000002</v>
      </c>
      <c r="H7" s="119">
        <v>0</v>
      </c>
      <c r="I7" s="124">
        <v>15.25555147992438</v>
      </c>
      <c r="J7" s="119">
        <v>0</v>
      </c>
      <c r="K7" s="74">
        <v>0</v>
      </c>
      <c r="L7" s="130">
        <v>0.64719121296174964</v>
      </c>
      <c r="M7" s="74">
        <v>0</v>
      </c>
      <c r="O7" s="485">
        <f>F7-E7</f>
        <v>4.4999999999999998E-2</v>
      </c>
      <c r="P7" s="142">
        <f>G7-E7</f>
        <v>0.4259</v>
      </c>
      <c r="Q7" s="142">
        <f>H7-E7</f>
        <v>-1.7000000000000001E-2</v>
      </c>
      <c r="R7" s="142">
        <f>G7-F7</f>
        <v>0.38090000000000002</v>
      </c>
      <c r="S7" s="142">
        <f>H7-F7</f>
        <v>-6.2E-2</v>
      </c>
      <c r="T7" s="142">
        <f>H7-G7</f>
        <v>-0.44290000000000002</v>
      </c>
      <c r="U7" s="29"/>
      <c r="V7" s="29">
        <f ca="1">SUMIF(Effektmåling!$D$53:$E$57,'DB materialer'!B7,Effektmåling!$H$53:$H$57)</f>
        <v>0</v>
      </c>
      <c r="W7" s="477" t="str">
        <f ca="1">IF((V7*D7)=0,"",IF(Effektmåling!$Q$241="Ja",1.3*(V7*D7),V7*D7))</f>
        <v/>
      </c>
      <c r="X7" s="29" t="str">
        <f ca="1">IF(W7="","",RANK(W7,$W$7:$W$56,0)+COUNTIF($W$7:W7,W7)-1)</f>
        <v/>
      </c>
      <c r="Y7" s="29" t="str">
        <f t="shared" ref="Y7:Y14" ca="1" si="6">IF((V7*I7)=0,"",V7*I7)</f>
        <v/>
      </c>
      <c r="Z7" s="29"/>
      <c r="AA7" s="29">
        <f ca="1">$C$122*SUMIF(Effektmåling!$D$128:$E$132,'DB materialer'!$B7,Effektmåling!$I$128:$I$132)</f>
        <v>0</v>
      </c>
      <c r="AB7" s="30" t="str">
        <f ca="1">IF((AA7*D7)=0,"",IF(Effektmåling!$Q$241="Ja",1.3*(AA7*D7),AA7*D7))</f>
        <v/>
      </c>
      <c r="AC7" s="29" t="str">
        <f ca="1">IF(AB7="","",RANK(AB7,$AB$7:$AB$56,0)+COUNTIF($AB$7:AB7,AB7)-1)</f>
        <v/>
      </c>
      <c r="AD7" s="29" t="str">
        <f t="shared" ref="AD7:AD14" ca="1" si="7">IF((AA7*I7)=0,"",AA7*I7)</f>
        <v/>
      </c>
      <c r="AE7" s="29"/>
      <c r="AF7" s="29" t="str">
        <f>IF((SUMIFS(Effektmåling!$J$178:$J$182,Effektmåling!$D$178:$D$182,$B7,$AH$120:$AH$124,'DB materialer'!AF$3))&lt;&gt;0,(SUMIFS(Effektmåling!$J$178:$J$182,Effektmåling!$D$178:$D$182,$B7,$AH$120:$AH$124,'DB materialer'!AF$3))*-O7,"")</f>
        <v/>
      </c>
      <c r="AG7" s="29" t="str">
        <f>IF((SUMIFS(Effektmåling!$J$178:$J$182,Effektmåling!$D$178:$D$182,$B7,$AH$120:$AH$124,'DB materialer'!AG$3))&lt;&gt;0,(SUMIFS(Effektmåling!$J$178:$J$182,Effektmåling!$D$178:$D$182,$B7,$AH$120:$AH$124,'DB materialer'!AG$3))*-P7,"")</f>
        <v/>
      </c>
      <c r="AH7" s="29" t="str">
        <f>IF((SUMIFS(Effektmåling!$J$178:$J$182,Effektmåling!$D$178:$D$182,$B7,$AH$120:$AH$124,'DB materialer'!AH$3))&lt;&gt;0,(SUMIFS(Effektmåling!$J$178:$J$182,Effektmåling!$D$178:$D$182,$B7,$AH$120:$AH$124,'DB materialer'!AH$3))*-Q7,"")</f>
        <v/>
      </c>
      <c r="AI7" s="29" t="str">
        <f>IF((SUMIFS(Effektmåling!$J$178:$J$182,Effektmåling!$D$178:$D$182,$B7,$AH$120:$AH$124,'DB materialer'!AI$3))&lt;&gt;0,(SUMIFS(Effektmåling!$J$178:$J$182,Effektmåling!$D$178:$D$182,$B7,$AH$120:$AH$124,'DB materialer'!AI$3))*-R7,"")</f>
        <v/>
      </c>
      <c r="AJ7" s="29" t="str">
        <f>IF((SUMIFS(Effektmåling!$J$178:$J$182,Effektmåling!$D$178:$D$182,$B7,$AH$120:$AH$124,'DB materialer'!AJ$3))&lt;&gt;0,(SUMIFS(Effektmåling!$J$178:$J$182,Effektmåling!$D$178:$D$182,$B7,$AH$120:$AH$124,'DB materialer'!AJ$3))*-S7,"")</f>
        <v/>
      </c>
      <c r="AK7" s="29" t="str">
        <f>IF((SUMIFS(Effektmåling!$J$178:$J$182,Effektmåling!$D$178:$D$182,$B7,$AH$120:$AH$124,'DB materialer'!AK$3))&lt;&gt;0,(SUMIFS(Effektmåling!$J$178:$J$182,Effektmåling!$D$178:$D$182,$B7,$AH$120:$AH$124,'DB materialer'!AK$3))*-T7,"")</f>
        <v/>
      </c>
      <c r="AM7" s="29" t="str">
        <f>IF((SUMIFS(Effektmåling!$J$163:$J$167,Effektmåling!$D$163:$D$167,$B7,$AO$120:$AO$124,'DB materialer'!AM$3))&lt;&gt;0,(SUMIFS(Effektmåling!$J$163:$J$167,Effektmåling!$D$163:$D$167,$B7,$AO$120:$AO$124,'DB materialer'!AM$3))*(-O7)*($C$122),"")</f>
        <v/>
      </c>
      <c r="AN7" s="29" t="str">
        <f>IF((SUMIFS(Effektmåling!$J$163:$J$167,Effektmåling!$D$163:$D$167,$B7,$AO$120:$AO$124,'DB materialer'!AN$3))&lt;&gt;0,(SUMIFS(Effektmåling!$J$163:$J$167,Effektmåling!$D$163:$D$167,$B7,$AO$120:$AO$124,'DB materialer'!AN$3))*(-P7)*($C$122),"")</f>
        <v/>
      </c>
      <c r="AO7" s="29" t="str">
        <f>IF((SUMIFS(Effektmåling!$J$163:$J$167,Effektmåling!$D$163:$D$167,$B7,$AO$120:$AO$124,'DB materialer'!AO$3))&lt;&gt;0,(SUMIFS(Effektmåling!$J$163:$J$167,Effektmåling!$D$163:$D$167,$B7,$AO$120:$AO$124,'DB materialer'!AO$3))*(-Q7)*($C$122),"")</f>
        <v/>
      </c>
      <c r="AP7" s="29" t="str">
        <f>IF((SUMIFS(Effektmåling!$J$163:$J$167,Effektmåling!$D$163:$D$167,$B7,$AO$120:$AO$124,'DB materialer'!AP$3))&lt;&gt;0,(SUMIFS(Effektmåling!$J$163:$J$167,Effektmåling!$D$163:$D$167,$B7,$AO$120:$AO$124,'DB materialer'!AP$3))*(-R7)*($C$122),"")</f>
        <v/>
      </c>
      <c r="AQ7" s="29" t="str">
        <f>IF((SUMIFS(Effektmåling!$J$163:$J$167,Effektmåling!$D$163:$D$167,$B7,$AO$120:$AO$124,'DB materialer'!AQ$3))&lt;&gt;0,(SUMIFS(Effektmåling!$J$163:$J$167,Effektmåling!$D$163:$D$167,$B7,$AO$120:$AO$124,'DB materialer'!AQ$3))*(-S7)*($C$122),"")</f>
        <v/>
      </c>
      <c r="AR7" s="29" t="str">
        <f>IF((SUMIFS(Effektmåling!$J$163:$J$167,Effektmåling!$D$163:$D$167,$B7,$AO$120:$AO$124,'DB materialer'!AR$3))&lt;&gt;0,(SUMIFS(Effektmåling!$J$163:$J$167,Effektmåling!$D$163:$D$167,$B7,$AO$120:$AO$124,'DB materialer'!AR$3))*(-T7)*($C$122),"")</f>
        <v/>
      </c>
      <c r="AT7" s="30">
        <f t="shared" ref="AT7:AT14" si="8">IF((K7-J7)=0,1E-30,K7-J7)</f>
        <v>1.0000000000000001E-30</v>
      </c>
      <c r="AU7" s="40">
        <f t="shared" ref="AU7:AU14" si="9">IF((L7-J7)=0,1E-30,L7-J7)</f>
        <v>0.64719121296174964</v>
      </c>
      <c r="AV7" s="41">
        <f t="shared" ref="AV7:AV14" si="10">IF((M7-J7)=0,1E-30,M7-J7)</f>
        <v>1.0000000000000001E-30</v>
      </c>
      <c r="AW7" s="40">
        <f t="shared" ref="AW7:AW14" si="11">IF((L7-K7)=0,1E-30,L7-K7)</f>
        <v>0.64719121296174964</v>
      </c>
      <c r="AX7" s="41">
        <f t="shared" ref="AX7:AX14" si="12">IF((M7-K7)=0,1E-30,M7-K7)</f>
        <v>1.0000000000000001E-30</v>
      </c>
      <c r="AY7" s="41">
        <f t="shared" ref="AY7:AY14" si="13">IF((M7-L7)=0,1E-30,M7-L7)</f>
        <v>-0.64719121296174964</v>
      </c>
      <c r="BA7" s="29" t="str">
        <f>IF((SUMIFS(Effektmåling!$J$178:$J$182,Effektmåling!$D$178:$D$182,$B7,$AH$120:$AH$124,BA$3))&lt;&gt;0,(SUMIFS(Effektmåling!$J$178:$J$182,Effektmåling!$D$178:$D$182,$B7,$AH$120:$AH$124,BA$3))*-AT7,"")</f>
        <v/>
      </c>
      <c r="BB7" s="29" t="str">
        <f>IF((SUMIFS(Effektmåling!$J$178:$J$182,Effektmåling!$D$178:$D$182,$B7,$AH$120:$AH$124,BB$3))&lt;&gt;0,(SUMIFS(Effektmåling!$J$178:$J$182,Effektmåling!$D$178:$D$182,$B7,$AH$120:$AH$124,BB$3))*-AU7,"")</f>
        <v/>
      </c>
      <c r="BC7" s="29" t="str">
        <f>IF((SUMIFS(Effektmåling!$J$178:$J$182,Effektmåling!$D$178:$D$182,$B7,$AH$120:$AH$124,BC$3))&lt;&gt;0,(SUMIFS(Effektmåling!$J$178:$J$182,Effektmåling!$D$178:$D$182,$B7,$AH$120:$AH$124,BC$3))*-AV7,"")</f>
        <v/>
      </c>
      <c r="BD7" s="29" t="str">
        <f>IF((SUMIFS(Effektmåling!$J$178:$J$182,Effektmåling!$D$178:$D$182,$B7,$AH$120:$AH$124,BD$3))&lt;&gt;0,(SUMIFS(Effektmåling!$J$178:$J$182,Effektmåling!$D$178:$D$182,$B7,$AH$120:$AH$124,BD$3))*-AW7,"")</f>
        <v/>
      </c>
      <c r="BE7" s="29" t="str">
        <f>IF((SUMIFS(Effektmåling!$J$178:$J$182,Effektmåling!$D$178:$D$182,$B7,$AH$120:$AH$124,BE$3))&lt;&gt;0,(SUMIFS(Effektmåling!$J$178:$J$182,Effektmåling!$D$178:$D$182,$B7,$AH$120:$AH$124,BE$3))*-AX7,"")</f>
        <v/>
      </c>
      <c r="BF7" s="29" t="str">
        <f>IF((SUMIFS(Effektmåling!$J$178:$J$182,Effektmåling!$D$178:$D$182,$B7,$AH$120:$AH$124,BF$3))&lt;&gt;0,(SUMIFS(Effektmåling!$J$178:$J$182,Effektmåling!$D$178:$D$182,$B7,$AH$120:$AH$124,BF$3))*-AY7,"")</f>
        <v/>
      </c>
      <c r="BH7" s="29" t="str">
        <f>IF((SUMIFS(Effektmåling!$J$163:$J$167,Effektmåling!$D$163:$D$167,$B7,$AO$120:$AO$124,BH$3))&lt;&gt;0,(SUMIFS(Effektmåling!$J$163:$J$167,Effektmåling!$D$163:$D$167,$B7,$AO$120:$AO$124,BH$3))*-AT7,"")</f>
        <v/>
      </c>
      <c r="BI7" s="29" t="str">
        <f>IF((SUMIFS(Effektmåling!$J$163:$J$167,Effektmåling!$D$163:$D$167,$B7,$AO$120:$AO$124,BI$3))&lt;&gt;0,(SUMIFS(Effektmåling!$J$163:$J$167,Effektmåling!$D$163:$D$167,$B7,$AO$120:$AO$124,BI$3))*-AU7,"")</f>
        <v/>
      </c>
      <c r="BJ7" s="29" t="str">
        <f>IF((SUMIFS(Effektmåling!$J$163:$J$167,Effektmåling!$D$163:$D$167,$B7,$AO$120:$AO$124,BJ$3))&lt;&gt;0,(SUMIFS(Effektmåling!$J$163:$J$167,Effektmåling!$D$163:$D$167,$B7,$AO$120:$AO$124,BJ$3))*-AV7,"")</f>
        <v/>
      </c>
      <c r="BK7" s="29" t="str">
        <f>IF((SUMIFS(Effektmåling!$J$163:$J$167,Effektmåling!$D$163:$D$167,$B7,$AO$120:$AO$124,BK$3))&lt;&gt;0,(SUMIFS(Effektmåling!$J$163:$J$167,Effektmåling!$D$163:$D$167,$B7,$AO$120:$AO$124,BK$3))*-AW7,"")</f>
        <v/>
      </c>
      <c r="BL7" s="144" t="str">
        <f>IF((SUMIFS(Effektmåling!$J$163:$J$167,Effektmåling!$D$163:$D$167,$B7,$AO$120:$AO$124,BL$3))&lt;&gt;0,(SUMIFS(Effektmåling!$J$163:$J$167,Effektmåling!$D$163:$D$167,$B7,$AO$120:$AO$124,BL$3))*-AX7,"")</f>
        <v/>
      </c>
      <c r="BM7" s="29" t="str">
        <f>IF((SUMIFS(Effektmåling!$J$163:$J$167,Effektmåling!$D$163:$D$167,$B7,$AO$120:$AO$124,BM$3))&lt;&gt;0,(SUMIFS(Effektmåling!$J$163:$J$167,Effektmåling!$D$163:$D$167,$B7,$AO$120:$AO$124,BM$3))*-AY7,"")</f>
        <v/>
      </c>
      <c r="BO7" s="211">
        <f ca="1">BR7</f>
        <v>100000</v>
      </c>
      <c r="BP7" s="207" t="str">
        <f t="shared" si="4"/>
        <v>Aluminium</v>
      </c>
      <c r="BQ7" s="29">
        <f ca="1">V7+AA7+(1-$BQ$4)*SUMIF($BY$7:$BY$11,BP7,$BZ$7:$BZ$11)+(1-$BQ$4)*SUMIF($CA$7:$CA$11,BP7,$CB$7:$CB$11)</f>
        <v>0</v>
      </c>
      <c r="BR7" s="29">
        <f t="shared" ref="BR7:BR38" ca="1" si="14">IF(BQ7=0,100000,RANK(BQ7,$BQ$7:$BQ$56,0)+COUNTIF($BQ$7:$BQ$56,BQ7)-1)</f>
        <v>100000</v>
      </c>
      <c r="BS7" s="29">
        <f>BS6+1</f>
        <v>1</v>
      </c>
      <c r="BT7" s="29">
        <f t="shared" ref="BT7:BT16" ca="1" si="15">SMALL($BO$7:$BO$56,BS7)</f>
        <v>100000</v>
      </c>
      <c r="BU7" s="29">
        <f t="shared" ref="BU7:BU16" ca="1" si="16">IF(BT7&lt;1000,BT7,0)</f>
        <v>0</v>
      </c>
      <c r="BV7" s="211">
        <f ca="1">IF(BU7&gt;0,VLOOKUP(BU7,$BO$7:$BQ$56,2,FALSE),0)</f>
        <v>0</v>
      </c>
      <c r="BW7" s="212">
        <f t="shared" ref="BW7:BW16" ca="1" si="17">IF(BU7&gt;0,VLOOKUP(BU7,$BO$7:$BQ$56,3,FALSE),0)</f>
        <v>0</v>
      </c>
      <c r="BY7" s="19" t="e">
        <f>AD120</f>
        <v>#N/A</v>
      </c>
      <c r="BZ7" s="19" t="e">
        <f>AE120</f>
        <v>#N/A</v>
      </c>
      <c r="CA7" s="19" t="e">
        <f>AS120</f>
        <v>#N/A</v>
      </c>
      <c r="CB7" s="19" t="e">
        <f>AT120</f>
        <v>#N/A</v>
      </c>
    </row>
    <row r="8" spans="1:80" x14ac:dyDescent="0.15">
      <c r="A8" s="19">
        <f t="shared" si="5"/>
        <v>4</v>
      </c>
      <c r="B8" s="19" t="s">
        <v>250</v>
      </c>
      <c r="C8" s="19">
        <v>1</v>
      </c>
      <c r="D8" s="100">
        <v>4.399</v>
      </c>
      <c r="E8" s="24">
        <v>1.7000000000000001E-2</v>
      </c>
      <c r="F8" s="24">
        <v>6.2E-2</v>
      </c>
      <c r="G8" s="107">
        <v>1.53965</v>
      </c>
      <c r="H8" s="119">
        <v>0</v>
      </c>
      <c r="I8" s="125">
        <v>9035.5017898736296</v>
      </c>
      <c r="J8" s="119">
        <v>0</v>
      </c>
      <c r="K8" s="74">
        <v>0</v>
      </c>
      <c r="L8" s="130">
        <v>2.2498260353049395</v>
      </c>
      <c r="M8" s="74">
        <v>0</v>
      </c>
      <c r="O8" s="142">
        <f t="shared" ref="O8:O52" si="18">F8-E8</f>
        <v>4.4999999999999998E-2</v>
      </c>
      <c r="P8" s="142">
        <f t="shared" ref="P8:P52" si="19">G8-E8</f>
        <v>1.5226500000000001</v>
      </c>
      <c r="Q8" s="142">
        <f t="shared" ref="Q8:Q52" si="20">H8-E8</f>
        <v>-1.7000000000000001E-2</v>
      </c>
      <c r="R8" s="142">
        <f t="shared" ref="R8:R52" si="21">G8-F8</f>
        <v>1.4776499999999999</v>
      </c>
      <c r="S8" s="142">
        <f t="shared" ref="S8:S52" si="22">H8-F8</f>
        <v>-6.2E-2</v>
      </c>
      <c r="T8" s="142">
        <f t="shared" ref="T8:T52" si="23">H8-G8</f>
        <v>-1.53965</v>
      </c>
      <c r="U8" s="29"/>
      <c r="V8" s="29">
        <f ca="1">SUMIF(Effektmåling!$D$53:$E$57,'DB materialer'!B8,Effektmåling!$H$53:$H$57)</f>
        <v>0</v>
      </c>
      <c r="W8" s="477" t="str">
        <f ca="1">IF((V8*D8)=0,"",IF(Effektmåling!$Q$241="Ja",1.3*(V8*D8),V8*D8))</f>
        <v/>
      </c>
      <c r="X8" s="29" t="str">
        <f ca="1">IF(W8="","",RANK(W8,$W$7:$W$56,0)+COUNTIF($W$7:W8,W8)-1)</f>
        <v/>
      </c>
      <c r="Y8" s="29" t="str">
        <f ca="1">IF((V8*I8)=0,"",V8*I8)</f>
        <v/>
      </c>
      <c r="Z8" s="29"/>
      <c r="AA8" s="29">
        <f ca="1">$C$122*SUMIF(Effektmåling!$D$128:$E$132,'DB materialer'!$B8,Effektmåling!$I$128:$I$132)</f>
        <v>0</v>
      </c>
      <c r="AB8" s="477" t="str">
        <f ca="1">IF((AA8*D8)=0,"",IF(Effektmåling!$Q$241="Ja",1.3*(AA8*D8),AA8*D8))</f>
        <v/>
      </c>
      <c r="AC8" s="29" t="str">
        <f ca="1">IF(AB8="","",RANK(AB8,$AB$7:$AB$56,0)+COUNTIF($AB$7:AB8,AB8)-1)</f>
        <v/>
      </c>
      <c r="AD8" s="29" t="str">
        <f t="shared" ca="1" si="7"/>
        <v/>
      </c>
      <c r="AE8" s="29"/>
      <c r="AF8" s="29" t="str">
        <f>IF((SUMIFS(Effektmåling!$J$178:$J$182,Effektmåling!$D$178:$D$182,$B8,$AH$120:$AH$124,'DB materialer'!AF$3))&lt;&gt;0,(SUMIFS(Effektmåling!$J$178:$J$182,Effektmåling!$D$178:$D$182,$B8,$AH$120:$AH$124,'DB materialer'!AF$3))*-O8,"")</f>
        <v/>
      </c>
      <c r="AG8" s="29" t="str">
        <f>IF((SUMIFS(Effektmåling!$J$178:$J$182,Effektmåling!$D$178:$D$182,$B8,$AH$120:$AH$124,'DB materialer'!AG$3))&lt;&gt;0,(SUMIFS(Effektmåling!$J$178:$J$182,Effektmåling!$D$178:$D$182,$B8,$AH$120:$AH$124,'DB materialer'!AG$3))*-P8,"")</f>
        <v/>
      </c>
      <c r="AH8" s="29" t="str">
        <f>IF((SUMIFS(Effektmåling!$J$178:$J$182,Effektmåling!$D$178:$D$182,$B8,$AH$120:$AH$124,'DB materialer'!AH$3))&lt;&gt;0,(SUMIFS(Effektmåling!$J$178:$J$182,Effektmåling!$D$178:$D$182,$B8,$AH$120:$AH$124,'DB materialer'!AH$3))*-Q8,"")</f>
        <v/>
      </c>
      <c r="AI8" s="29" t="str">
        <f>IF((SUMIFS(Effektmåling!$J$178:$J$182,Effektmåling!$D$178:$D$182,$B8,$AH$120:$AH$124,'DB materialer'!AI$3))&lt;&gt;0,(SUMIFS(Effektmåling!$J$178:$J$182,Effektmåling!$D$178:$D$182,$B8,$AH$120:$AH$124,'DB materialer'!AI$3))*-R8,"")</f>
        <v/>
      </c>
      <c r="AJ8" s="29" t="str">
        <f>IF((SUMIFS(Effektmåling!$J$178:$J$182,Effektmåling!$D$178:$D$182,$B8,$AH$120:$AH$124,'DB materialer'!AJ$3))&lt;&gt;0,(SUMIFS(Effektmåling!$J$178:$J$182,Effektmåling!$D$178:$D$182,$B8,$AH$120:$AH$124,'DB materialer'!AJ$3))*-S8,"")</f>
        <v/>
      </c>
      <c r="AK8" s="29" t="str">
        <f>IF((SUMIFS(Effektmåling!$J$178:$J$182,Effektmåling!$D$178:$D$182,$B8,$AH$120:$AH$124,'DB materialer'!AK$3))&lt;&gt;0,(SUMIFS(Effektmåling!$J$178:$J$182,Effektmåling!$D$178:$D$182,$B8,$AH$120:$AH$124,'DB materialer'!AK$3))*-T8,"")</f>
        <v/>
      </c>
      <c r="AM8" s="29" t="str">
        <f>IF((SUMIFS(Effektmåling!$J$163:$J$167,Effektmåling!$D$163:$D$167,$B8,$AO$120:$AO$124,'DB materialer'!AM$3))&lt;&gt;0,(SUMIFS(Effektmåling!$J$163:$J$167,Effektmåling!$D$163:$D$167,$B8,$AO$120:$AO$124,'DB materialer'!AM$3))*(-O8)*($C$122),"")</f>
        <v/>
      </c>
      <c r="AN8" s="29" t="str">
        <f>IF((SUMIFS(Effektmåling!$J$163:$J$167,Effektmåling!$D$163:$D$167,$B8,$AO$120:$AO$124,'DB materialer'!AN$3))&lt;&gt;0,(SUMIFS(Effektmåling!$J$163:$J$167,Effektmåling!$D$163:$D$167,$B8,$AO$120:$AO$124,'DB materialer'!AN$3))*(-P8)*($C$122),"")</f>
        <v/>
      </c>
      <c r="AO8" s="29" t="str">
        <f>IF((SUMIFS(Effektmåling!$J$163:$J$167,Effektmåling!$D$163:$D$167,$B8,$AO$120:$AO$124,'DB materialer'!AO$3))&lt;&gt;0,(SUMIFS(Effektmåling!$J$163:$J$167,Effektmåling!$D$163:$D$167,$B8,$AO$120:$AO$124,'DB materialer'!AO$3))*(-Q8)*($C$122),"")</f>
        <v/>
      </c>
      <c r="AP8" s="29" t="str">
        <f>IF((SUMIFS(Effektmåling!$J$163:$J$167,Effektmåling!$D$163:$D$167,$B8,$AO$120:$AO$124,'DB materialer'!AP$3))&lt;&gt;0,(SUMIFS(Effektmåling!$J$163:$J$167,Effektmåling!$D$163:$D$167,$B8,$AO$120:$AO$124,'DB materialer'!AP$3))*(-R8)*($C$122),"")</f>
        <v/>
      </c>
      <c r="AQ8" s="29" t="str">
        <f>IF((SUMIFS(Effektmåling!$J$163:$J$167,Effektmåling!$D$163:$D$167,$B8,$AO$120:$AO$124,'DB materialer'!AQ$3))&lt;&gt;0,(SUMIFS(Effektmåling!$J$163:$J$167,Effektmåling!$D$163:$D$167,$B8,$AO$120:$AO$124,'DB materialer'!AQ$3))*(-S8)*($C$122),"")</f>
        <v/>
      </c>
      <c r="AR8" s="29" t="str">
        <f>IF((SUMIFS(Effektmåling!$J$163:$J$167,Effektmåling!$D$163:$D$167,$B8,$AO$120:$AO$124,'DB materialer'!AR$3))&lt;&gt;0,(SUMIFS(Effektmåling!$J$163:$J$167,Effektmåling!$D$163:$D$167,$B8,$AO$120:$AO$124,'DB materialer'!AR$3))*(-T8)*($C$122),"")</f>
        <v/>
      </c>
      <c r="AT8" s="30">
        <f t="shared" si="8"/>
        <v>1.0000000000000001E-30</v>
      </c>
      <c r="AU8" s="40">
        <f t="shared" si="9"/>
        <v>2.2498260353049395</v>
      </c>
      <c r="AV8" s="41">
        <f t="shared" si="10"/>
        <v>1.0000000000000001E-30</v>
      </c>
      <c r="AW8" s="40">
        <f t="shared" si="11"/>
        <v>2.2498260353049395</v>
      </c>
      <c r="AX8" s="41">
        <f t="shared" si="12"/>
        <v>1.0000000000000001E-30</v>
      </c>
      <c r="AY8" s="41">
        <f t="shared" si="13"/>
        <v>-2.2498260353049395</v>
      </c>
      <c r="BA8" s="29" t="str">
        <f>IF((SUMIFS(Effektmåling!$J$178:$J$182,Effektmåling!$D$178:$D$182,$B8,$AH$120:$AH$124,BA$3))&lt;&gt;0,(SUMIFS(Effektmåling!$J$178:$J$182,Effektmåling!$D$178:$D$182,$B8,$AH$120:$AH$124,BA$3))*-AT8,"")</f>
        <v/>
      </c>
      <c r="BB8" s="29" t="str">
        <f>IF((SUMIFS(Effektmåling!$J$178:$J$182,Effektmåling!$D$178:$D$182,$B8,$AH$120:$AH$124,BB$3))&lt;&gt;0,(SUMIFS(Effektmåling!$J$178:$J$182,Effektmåling!$D$178:$D$182,$B8,$AH$120:$AH$124,BB$3))*-AU8,"")</f>
        <v/>
      </c>
      <c r="BC8" s="29" t="str">
        <f>IF((SUMIFS(Effektmåling!$J$178:$J$182,Effektmåling!$D$178:$D$182,$B8,$AH$120:$AH$124,BC$3))&lt;&gt;0,(SUMIFS(Effektmåling!$J$178:$J$182,Effektmåling!$D$178:$D$182,$B8,$AH$120:$AH$124,BC$3))*-AV8,"")</f>
        <v/>
      </c>
      <c r="BD8" s="29" t="str">
        <f>IF((SUMIFS(Effektmåling!$J$178:$J$182,Effektmåling!$D$178:$D$182,$B8,$AH$120:$AH$124,BD$3))&lt;&gt;0,(SUMIFS(Effektmåling!$J$178:$J$182,Effektmåling!$D$178:$D$182,$B8,$AH$120:$AH$124,BD$3))*-AW8,"")</f>
        <v/>
      </c>
      <c r="BE8" s="29" t="str">
        <f>IF((SUMIFS(Effektmåling!$J$178:$J$182,Effektmåling!$D$178:$D$182,$B8,$AH$120:$AH$124,BE$3))&lt;&gt;0,(SUMIFS(Effektmåling!$J$178:$J$182,Effektmåling!$D$178:$D$182,$B8,$AH$120:$AH$124,BE$3))*-AX8,"")</f>
        <v/>
      </c>
      <c r="BF8" s="29" t="str">
        <f>IF((SUMIFS(Effektmåling!$J$178:$J$182,Effektmåling!$D$178:$D$182,$B8,$AH$120:$AH$124,BF$3))&lt;&gt;0,(SUMIFS(Effektmåling!$J$178:$J$182,Effektmåling!$D$178:$D$182,$B8,$AH$120:$AH$124,BF$3))*-AY8,"")</f>
        <v/>
      </c>
      <c r="BH8" s="29" t="str">
        <f>IF((SUMIFS(Effektmåling!$J$163:$J$167,Effektmåling!$D$163:$D$167,$B8,$AO$120:$AO$124,BH$3))&lt;&gt;0,(SUMIFS(Effektmåling!$J$163:$J$167,Effektmåling!$D$163:$D$167,$B8,$AO$120:$AO$124,BH$3))*-AT8,"")</f>
        <v/>
      </c>
      <c r="BI8" s="29" t="str">
        <f>IF((SUMIFS(Effektmåling!$J$163:$J$167,Effektmåling!$D$163:$D$167,$B8,$AO$120:$AO$124,BI$3))&lt;&gt;0,(SUMIFS(Effektmåling!$J$163:$J$167,Effektmåling!$D$163:$D$167,$B8,$AO$120:$AO$124,BI$3))*-AU8,"")</f>
        <v/>
      </c>
      <c r="BJ8" s="29" t="str">
        <f>IF((SUMIFS(Effektmåling!$J$163:$J$167,Effektmåling!$D$163:$D$167,$B8,$AO$120:$AO$124,BJ$3))&lt;&gt;0,(SUMIFS(Effektmåling!$J$163:$J$167,Effektmåling!$D$163:$D$167,$B8,$AO$120:$AO$124,BJ$3))*-AV8,"")</f>
        <v/>
      </c>
      <c r="BK8" s="29" t="str">
        <f>IF((SUMIFS(Effektmåling!$J$163:$J$167,Effektmåling!$D$163:$D$167,$B8,$AO$120:$AO$124,BK$3))&lt;&gt;0,(SUMIFS(Effektmåling!$J$163:$J$167,Effektmåling!$D$163:$D$167,$B8,$AO$120:$AO$124,BK$3))*-AW8,"")</f>
        <v/>
      </c>
      <c r="BL8" s="29" t="str">
        <f>IF((SUMIFS(Effektmåling!$J$163:$J$167,Effektmåling!$D$163:$D$167,$B8,$AO$120:$AO$124,BL$3))&lt;&gt;0,(SUMIFS(Effektmåling!$J$163:$J$167,Effektmåling!$D$163:$D$167,$B8,$AO$120:$AO$124,BL$3))*-AX8,"")</f>
        <v/>
      </c>
      <c r="BM8" s="29" t="str">
        <f>IF((SUMIFS(Effektmåling!$J$163:$J$167,Effektmåling!$D$163:$D$167,$B8,$AO$120:$AO$124,BM$3))&lt;&gt;0,(SUMIFS(Effektmåling!$J$163:$J$167,Effektmåling!$D$163:$D$167,$B8,$AO$120:$AO$124,BM$3))*-AY8,"")</f>
        <v/>
      </c>
      <c r="BO8" s="211">
        <f t="shared" ref="BO8:BO57" ca="1" si="24">BR8</f>
        <v>100000</v>
      </c>
      <c r="BP8" s="207" t="str">
        <f t="shared" si="4"/>
        <v>Bly</v>
      </c>
      <c r="BQ8" s="29">
        <f t="shared" ref="BQ8:BQ56" ca="1" si="25">V8+AA8+(1-$BQ$4)*SUMIF($BY$7:$BY$11,BP8,$BZ$7:$BZ$11)+(1-$BQ$4)*SUMIF($CA$7:$CA$11,BP8,$CB$7:$CB$11)</f>
        <v>0</v>
      </c>
      <c r="BR8" s="29">
        <f t="shared" ca="1" si="14"/>
        <v>100000</v>
      </c>
      <c r="BS8" s="29">
        <f t="shared" ref="BS8:BS16" si="26">BS7+1</f>
        <v>2</v>
      </c>
      <c r="BT8" s="29">
        <f t="shared" ca="1" si="15"/>
        <v>100000</v>
      </c>
      <c r="BU8" s="29">
        <f t="shared" ca="1" si="16"/>
        <v>0</v>
      </c>
      <c r="BV8" s="211">
        <f ca="1">IF(BU8&gt;0,VLOOKUP(BU8,$BO$7:$BQ$56,2,FALSE),0)</f>
        <v>0</v>
      </c>
      <c r="BW8" s="212">
        <f t="shared" ca="1" si="17"/>
        <v>0</v>
      </c>
      <c r="BY8" s="19" t="e">
        <f t="shared" ref="BY8:BZ8" si="27">AD121</f>
        <v>#N/A</v>
      </c>
      <c r="BZ8" s="19" t="e">
        <f t="shared" si="27"/>
        <v>#N/A</v>
      </c>
      <c r="CA8" s="19" t="e">
        <f t="shared" ref="CA8:CB8" si="28">AS121</f>
        <v>#N/A</v>
      </c>
      <c r="CB8" s="19" t="e">
        <f t="shared" si="28"/>
        <v>#N/A</v>
      </c>
    </row>
    <row r="9" spans="1:80" x14ac:dyDescent="0.15">
      <c r="A9" s="19">
        <f t="shared" si="5"/>
        <v>5</v>
      </c>
      <c r="B9" s="19" t="s">
        <v>251</v>
      </c>
      <c r="C9" s="19">
        <v>1</v>
      </c>
      <c r="D9" s="22">
        <v>4.7083000000000004</v>
      </c>
      <c r="E9" s="22">
        <v>1.7000000000000001E-2</v>
      </c>
      <c r="F9" s="22">
        <v>6.2E-2</v>
      </c>
      <c r="G9" s="99">
        <v>0.51390000000000002</v>
      </c>
      <c r="H9" s="119">
        <v>0</v>
      </c>
      <c r="I9" s="125">
        <v>1507.9115569855301</v>
      </c>
      <c r="J9" s="119">
        <v>0</v>
      </c>
      <c r="K9" s="74">
        <v>0</v>
      </c>
      <c r="L9" s="130">
        <v>0.75094053813737449</v>
      </c>
      <c r="M9" s="74">
        <v>0</v>
      </c>
      <c r="O9" s="142">
        <f t="shared" si="18"/>
        <v>4.4999999999999998E-2</v>
      </c>
      <c r="P9" s="142">
        <f t="shared" si="19"/>
        <v>0.49690000000000001</v>
      </c>
      <c r="Q9" s="142">
        <f t="shared" si="20"/>
        <v>-1.7000000000000001E-2</v>
      </c>
      <c r="R9" s="142">
        <f t="shared" si="21"/>
        <v>0.45190000000000002</v>
      </c>
      <c r="S9" s="142">
        <f t="shared" si="22"/>
        <v>-6.2E-2</v>
      </c>
      <c r="T9" s="142">
        <f t="shared" si="23"/>
        <v>-0.51390000000000002</v>
      </c>
      <c r="V9" s="29">
        <f ca="1">SUMIF(Effektmåling!$D$53:$E$57,'DB materialer'!B9,Effektmåling!$H$53:$H$57)</f>
        <v>0</v>
      </c>
      <c r="W9" s="477" t="str">
        <f ca="1">IF((V9*D9)=0,"",IF(Effektmåling!$Q$241="Ja",1.3*(V9*D9),V9*D9))</f>
        <v/>
      </c>
      <c r="X9" s="29" t="str">
        <f ca="1">IF(W9="","",RANK(W9,$W$7:$W$56,0)+COUNTIF($W$7:W9,W9)-1)</f>
        <v/>
      </c>
      <c r="Y9" s="29" t="str">
        <f t="shared" ca="1" si="6"/>
        <v/>
      </c>
      <c r="AA9" s="29">
        <f ca="1">$C$122*SUMIF(Effektmåling!$D$128:$E$132,'DB materialer'!$B9,Effektmåling!$I$128:$I$132)</f>
        <v>0</v>
      </c>
      <c r="AB9" s="477" t="str">
        <f ca="1">IF((AA9*D9)=0,"",IF(Effektmåling!$Q$241="Ja",1.3*(AA9*D9),AA9*D9))</f>
        <v/>
      </c>
      <c r="AC9" s="29" t="str">
        <f ca="1">IF(AB9="","",RANK(AB9,$AB$7:$AB$56,0)+COUNTIF($AB$7:AB9,AB9)-1)</f>
        <v/>
      </c>
      <c r="AD9" s="29" t="str">
        <f t="shared" ca="1" si="7"/>
        <v/>
      </c>
      <c r="AE9" s="29"/>
      <c r="AF9" s="29" t="str">
        <f>IF((SUMIFS(Effektmåling!$J$178:$J$182,Effektmåling!$D$178:$D$182,$B9,$AH$120:$AH$124,'DB materialer'!AF$3))&lt;&gt;0,(SUMIFS(Effektmåling!$J$178:$J$182,Effektmåling!$D$178:$D$182,$B9,$AH$120:$AH$124,'DB materialer'!AF$3))*-O9,"")</f>
        <v/>
      </c>
      <c r="AG9" s="29" t="str">
        <f>IF((SUMIFS(Effektmåling!$J$178:$J$182,Effektmåling!$D$178:$D$182,$B9,$AH$120:$AH$124,'DB materialer'!AG$3))&lt;&gt;0,(SUMIFS(Effektmåling!$J$178:$J$182,Effektmåling!$D$178:$D$182,$B9,$AH$120:$AH$124,'DB materialer'!AG$3))*-P9,"")</f>
        <v/>
      </c>
      <c r="AH9" s="29" t="str">
        <f>IF((SUMIFS(Effektmåling!$J$178:$J$182,Effektmåling!$D$178:$D$182,$B9,$AH$120:$AH$124,'DB materialer'!AH$3))&lt;&gt;0,(SUMIFS(Effektmåling!$J$178:$J$182,Effektmåling!$D$178:$D$182,$B9,$AH$120:$AH$124,'DB materialer'!AH$3))*-Q9,"")</f>
        <v/>
      </c>
      <c r="AI9" s="29" t="str">
        <f>IF((SUMIFS(Effektmåling!$J$178:$J$182,Effektmåling!$D$178:$D$182,$B9,$AH$120:$AH$124,'DB materialer'!AI$3))&lt;&gt;0,(SUMIFS(Effektmåling!$J$178:$J$182,Effektmåling!$D$178:$D$182,$B9,$AH$120:$AH$124,'DB materialer'!AI$3))*-R9,"")</f>
        <v/>
      </c>
      <c r="AJ9" s="29" t="str">
        <f>IF((SUMIFS(Effektmåling!$J$178:$J$182,Effektmåling!$D$178:$D$182,$B9,$AH$120:$AH$124,'DB materialer'!AJ$3))&lt;&gt;0,(SUMIFS(Effektmåling!$J$178:$J$182,Effektmåling!$D$178:$D$182,$B9,$AH$120:$AH$124,'DB materialer'!AJ$3))*-S9,"")</f>
        <v/>
      </c>
      <c r="AK9" s="29" t="str">
        <f>IF((SUMIFS(Effektmåling!$J$178:$J$182,Effektmåling!$D$178:$D$182,$B9,$AH$120:$AH$124,'DB materialer'!AK$3))&lt;&gt;0,(SUMIFS(Effektmåling!$J$178:$J$182,Effektmåling!$D$178:$D$182,$B9,$AH$120:$AH$124,'DB materialer'!AK$3))*-T9,"")</f>
        <v/>
      </c>
      <c r="AM9" s="29" t="str">
        <f>IF((SUMIFS(Effektmåling!$J$163:$J$167,Effektmåling!$D$163:$D$167,$B9,$AO$120:$AO$124,'DB materialer'!AM$3))&lt;&gt;0,(SUMIFS(Effektmåling!$J$163:$J$167,Effektmåling!$D$163:$D$167,$B9,$AO$120:$AO$124,'DB materialer'!AM$3))*(-O9)*($C$122),"")</f>
        <v/>
      </c>
      <c r="AN9" s="29" t="str">
        <f>IF((SUMIFS(Effektmåling!$J$163:$J$167,Effektmåling!$D$163:$D$167,$B9,$AO$120:$AO$124,'DB materialer'!AN$3))&lt;&gt;0,(SUMIFS(Effektmåling!$J$163:$J$167,Effektmåling!$D$163:$D$167,$B9,$AO$120:$AO$124,'DB materialer'!AN$3))*(-P9)*($C$122),"")</f>
        <v/>
      </c>
      <c r="AO9" s="29" t="str">
        <f>IF((SUMIFS(Effektmåling!$J$163:$J$167,Effektmåling!$D$163:$D$167,$B9,$AO$120:$AO$124,'DB materialer'!AO$3))&lt;&gt;0,(SUMIFS(Effektmåling!$J$163:$J$167,Effektmåling!$D$163:$D$167,$B9,$AO$120:$AO$124,'DB materialer'!AO$3))*(-Q9)*($C$122),"")</f>
        <v/>
      </c>
      <c r="AP9" s="29" t="str">
        <f>IF((SUMIFS(Effektmåling!$J$163:$J$167,Effektmåling!$D$163:$D$167,$B9,$AO$120:$AO$124,'DB materialer'!AP$3))&lt;&gt;0,(SUMIFS(Effektmåling!$J$163:$J$167,Effektmåling!$D$163:$D$167,$B9,$AO$120:$AO$124,'DB materialer'!AP$3))*(-R9)*($C$122),"")</f>
        <v/>
      </c>
      <c r="AQ9" s="29" t="str">
        <f>IF((SUMIFS(Effektmåling!$J$163:$J$167,Effektmåling!$D$163:$D$167,$B9,$AO$120:$AO$124,'DB materialer'!AQ$3))&lt;&gt;0,(SUMIFS(Effektmåling!$J$163:$J$167,Effektmåling!$D$163:$D$167,$B9,$AO$120:$AO$124,'DB materialer'!AQ$3))*(-S9)*($C$122),"")</f>
        <v/>
      </c>
      <c r="AR9" s="29" t="str">
        <f>IF((SUMIFS(Effektmåling!$J$163:$J$167,Effektmåling!$D$163:$D$167,$B9,$AO$120:$AO$124,'DB materialer'!AR$3))&lt;&gt;0,(SUMIFS(Effektmåling!$J$163:$J$167,Effektmåling!$D$163:$D$167,$B9,$AO$120:$AO$124,'DB materialer'!AR$3))*(-T9)*($C$122),"")</f>
        <v/>
      </c>
      <c r="AT9" s="30">
        <f t="shared" si="8"/>
        <v>1.0000000000000001E-30</v>
      </c>
      <c r="AU9" s="40">
        <f t="shared" si="9"/>
        <v>0.75094053813737449</v>
      </c>
      <c r="AV9" s="41">
        <f t="shared" si="10"/>
        <v>1.0000000000000001E-30</v>
      </c>
      <c r="AW9" s="40">
        <f t="shared" si="11"/>
        <v>0.75094053813737449</v>
      </c>
      <c r="AX9" s="41">
        <f t="shared" si="12"/>
        <v>1.0000000000000001E-30</v>
      </c>
      <c r="AY9" s="41">
        <f t="shared" si="13"/>
        <v>-0.75094053813737449</v>
      </c>
      <c r="BA9" s="29" t="str">
        <f>IF((SUMIFS(Effektmåling!$J$178:$J$182,Effektmåling!$D$178:$D$182,$B9,$AH$120:$AH$124,BA$3))&lt;&gt;0,(SUMIFS(Effektmåling!$J$178:$J$182,Effektmåling!$D$178:$D$182,$B9,$AH$120:$AH$124,BA$3))*-AT9,"")</f>
        <v/>
      </c>
      <c r="BB9" s="29" t="str">
        <f>IF((SUMIFS(Effektmåling!$J$178:$J$182,Effektmåling!$D$178:$D$182,$B9,$AH$120:$AH$124,BB$3))&lt;&gt;0,(SUMIFS(Effektmåling!$J$178:$J$182,Effektmåling!$D$178:$D$182,$B9,$AH$120:$AH$124,BB$3))*-AU9,"")</f>
        <v/>
      </c>
      <c r="BC9" s="29" t="str">
        <f>IF((SUMIFS(Effektmåling!$J$178:$J$182,Effektmåling!$D$178:$D$182,$B9,$AH$120:$AH$124,BC$3))&lt;&gt;0,(SUMIFS(Effektmåling!$J$178:$J$182,Effektmåling!$D$178:$D$182,$B9,$AH$120:$AH$124,BC$3))*-AV9,"")</f>
        <v/>
      </c>
      <c r="BD9" s="29" t="str">
        <f>IF((SUMIFS(Effektmåling!$J$178:$J$182,Effektmåling!$D$178:$D$182,$B9,$AH$120:$AH$124,BD$3))&lt;&gt;0,(SUMIFS(Effektmåling!$J$178:$J$182,Effektmåling!$D$178:$D$182,$B9,$AH$120:$AH$124,BD$3))*-AW9,"")</f>
        <v/>
      </c>
      <c r="BE9" s="29" t="str">
        <f>IF((SUMIFS(Effektmåling!$J$178:$J$182,Effektmåling!$D$178:$D$182,$B9,$AH$120:$AH$124,BE$3))&lt;&gt;0,(SUMIFS(Effektmåling!$J$178:$J$182,Effektmåling!$D$178:$D$182,$B9,$AH$120:$AH$124,BE$3))*-AX9,"")</f>
        <v/>
      </c>
      <c r="BF9" s="29" t="str">
        <f>IF((SUMIFS(Effektmåling!$J$178:$J$182,Effektmåling!$D$178:$D$182,$B9,$AH$120:$AH$124,BF$3))&lt;&gt;0,(SUMIFS(Effektmåling!$J$178:$J$182,Effektmåling!$D$178:$D$182,$B9,$AH$120:$AH$124,BF$3))*-AY9,"")</f>
        <v/>
      </c>
      <c r="BH9" s="29" t="str">
        <f>IF((SUMIFS(Effektmåling!$J$163:$J$167,Effektmåling!$D$163:$D$167,$B9,$AO$120:$AO$124,BH$3))&lt;&gt;0,(SUMIFS(Effektmåling!$J$163:$J$167,Effektmåling!$D$163:$D$167,$B9,$AO$120:$AO$124,BH$3))*-AT9,"")</f>
        <v/>
      </c>
      <c r="BI9" s="29" t="str">
        <f>IF((SUMIFS(Effektmåling!$J$163:$J$167,Effektmåling!$D$163:$D$167,$B9,$AO$120:$AO$124,BI$3))&lt;&gt;0,(SUMIFS(Effektmåling!$J$163:$J$167,Effektmåling!$D$163:$D$167,$B9,$AO$120:$AO$124,BI$3))*-AU9,"")</f>
        <v/>
      </c>
      <c r="BJ9" s="29" t="str">
        <f>IF((SUMIFS(Effektmåling!$J$163:$J$167,Effektmåling!$D$163:$D$167,$B9,$AO$120:$AO$124,BJ$3))&lt;&gt;0,(SUMIFS(Effektmåling!$J$163:$J$167,Effektmåling!$D$163:$D$167,$B9,$AO$120:$AO$124,BJ$3))*-AV9,"")</f>
        <v/>
      </c>
      <c r="BK9" s="29" t="str">
        <f>IF((SUMIFS(Effektmåling!$J$163:$J$167,Effektmåling!$D$163:$D$167,$B9,$AO$120:$AO$124,BK$3))&lt;&gt;0,(SUMIFS(Effektmåling!$J$163:$J$167,Effektmåling!$D$163:$D$167,$B9,$AO$120:$AO$124,BK$3))*-AW9,"")</f>
        <v/>
      </c>
      <c r="BL9" s="29" t="str">
        <f>IF((SUMIFS(Effektmåling!$J$163:$J$167,Effektmåling!$D$163:$D$167,$B9,$AO$120:$AO$124,BL$3))&lt;&gt;0,(SUMIFS(Effektmåling!$J$163:$J$167,Effektmåling!$D$163:$D$167,$B9,$AO$120:$AO$124,BL$3))*-AX9,"")</f>
        <v/>
      </c>
      <c r="BM9" s="29" t="str">
        <f>IF((SUMIFS(Effektmåling!$J$163:$J$167,Effektmåling!$D$163:$D$167,$B9,$AO$120:$AO$124,BM$3))&lt;&gt;0,(SUMIFS(Effektmåling!$J$163:$J$167,Effektmåling!$D$163:$D$167,$B9,$AO$120:$AO$124,BM$3))*-AY9,"")</f>
        <v/>
      </c>
      <c r="BO9" s="211">
        <f t="shared" ca="1" si="24"/>
        <v>100000</v>
      </c>
      <c r="BP9" s="207" t="str">
        <f t="shared" si="4"/>
        <v>Kobber</v>
      </c>
      <c r="BQ9" s="29">
        <f t="shared" ca="1" si="25"/>
        <v>0</v>
      </c>
      <c r="BR9" s="29">
        <f t="shared" ca="1" si="14"/>
        <v>100000</v>
      </c>
      <c r="BS9" s="29">
        <f t="shared" si="26"/>
        <v>3</v>
      </c>
      <c r="BT9" s="29">
        <f t="shared" ca="1" si="15"/>
        <v>100000</v>
      </c>
      <c r="BU9" s="29">
        <f t="shared" ca="1" si="16"/>
        <v>0</v>
      </c>
      <c r="BV9" s="211">
        <f t="shared" ref="BV9:BV16" ca="1" si="29">IF(BU9&gt;0,VLOOKUP(BU9,$BO$7:$BQ$56,2,FALSE),0)</f>
        <v>0</v>
      </c>
      <c r="BW9" s="212">
        <f t="shared" ca="1" si="17"/>
        <v>0</v>
      </c>
      <c r="BY9" s="19" t="e">
        <f t="shared" ref="BY9:BZ9" si="30">AD122</f>
        <v>#N/A</v>
      </c>
      <c r="BZ9" s="19" t="e">
        <f t="shared" si="30"/>
        <v>#N/A</v>
      </c>
      <c r="CA9" s="19" t="e">
        <f t="shared" ref="CA9:CB9" si="31">AS122</f>
        <v>#N/A</v>
      </c>
      <c r="CB9" s="19" t="e">
        <f t="shared" si="31"/>
        <v>#N/A</v>
      </c>
    </row>
    <row r="10" spans="1:80" x14ac:dyDescent="0.15">
      <c r="A10" s="19">
        <f t="shared" si="5"/>
        <v>6</v>
      </c>
      <c r="B10" s="19" t="s">
        <v>252</v>
      </c>
      <c r="C10" s="19">
        <v>1</v>
      </c>
      <c r="D10" s="100">
        <v>12.441000000000001</v>
      </c>
      <c r="E10" s="24">
        <v>1.7000000000000001E-2</v>
      </c>
      <c r="F10" s="24">
        <v>6.2E-2</v>
      </c>
      <c r="G10" s="107">
        <v>1.2441000000000002</v>
      </c>
      <c r="H10" s="119">
        <v>0</v>
      </c>
      <c r="I10" s="125">
        <v>2516.9091667215298</v>
      </c>
      <c r="J10" s="119">
        <v>0</v>
      </c>
      <c r="K10" s="74">
        <v>0</v>
      </c>
      <c r="L10" s="130">
        <v>1.8179512035351384</v>
      </c>
      <c r="M10" s="74">
        <v>0</v>
      </c>
      <c r="O10" s="142">
        <f t="shared" si="18"/>
        <v>4.4999999999999998E-2</v>
      </c>
      <c r="P10" s="142">
        <f t="shared" si="19"/>
        <v>1.2271000000000003</v>
      </c>
      <c r="Q10" s="142">
        <f t="shared" si="20"/>
        <v>-1.7000000000000001E-2</v>
      </c>
      <c r="R10" s="142">
        <f t="shared" si="21"/>
        <v>1.1821000000000002</v>
      </c>
      <c r="S10" s="142">
        <f t="shared" si="22"/>
        <v>-6.2E-2</v>
      </c>
      <c r="T10" s="142">
        <f t="shared" si="23"/>
        <v>-1.2441000000000002</v>
      </c>
      <c r="V10" s="29">
        <f ca="1">SUMIF(Effektmåling!$D$53:$E$57,'DB materialer'!B10,Effektmåling!$H$53:$H$57)</f>
        <v>0</v>
      </c>
      <c r="W10" s="477" t="str">
        <f ca="1">IF((V10*D10)=0,"",IF(Effektmåling!$Q$241="Ja",1.3*(V10*D10),V10*D10))</f>
        <v/>
      </c>
      <c r="X10" s="29" t="str">
        <f ca="1">IF(W10="","",RANK(W10,$W$7:$W$56,0)+COUNTIF($W$7:W10,W10)-1)</f>
        <v/>
      </c>
      <c r="Y10" s="29" t="str">
        <f t="shared" ca="1" si="6"/>
        <v/>
      </c>
      <c r="AA10" s="29">
        <f ca="1">$C$122*SUMIF(Effektmåling!$D$128:$E$132,'DB materialer'!$B10,Effektmåling!$I$128:$I$132)</f>
        <v>0</v>
      </c>
      <c r="AB10" s="477" t="str">
        <f ca="1">IF((AA10*D10)=0,"",IF(Effektmåling!$Q$241="Ja",1.3*(AA10*D10),AA10*D10))</f>
        <v/>
      </c>
      <c r="AC10" s="29" t="str">
        <f ca="1">IF(AB10="","",RANK(AB10,$AB$7:$AB$56,0)+COUNTIF($AB$7:AB10,AB10)-1)</f>
        <v/>
      </c>
      <c r="AD10" s="29" t="str">
        <f t="shared" ca="1" si="7"/>
        <v/>
      </c>
      <c r="AE10" s="29"/>
      <c r="AF10" s="29" t="str">
        <f>IF((SUMIFS(Effektmåling!$J$178:$J$182,Effektmåling!$D$178:$D$182,$B10,$AH$120:$AH$124,'DB materialer'!AF$3))&lt;&gt;0,(SUMIFS(Effektmåling!$J$178:$J$182,Effektmåling!$D$178:$D$182,$B10,$AH$120:$AH$124,'DB materialer'!AF$3))*-O10,"")</f>
        <v/>
      </c>
      <c r="AG10" s="29" t="str">
        <f>IF((SUMIFS(Effektmåling!$J$178:$J$182,Effektmåling!$D$178:$D$182,$B10,$AH$120:$AH$124,'DB materialer'!AG$3))&lt;&gt;0,(SUMIFS(Effektmåling!$J$178:$J$182,Effektmåling!$D$178:$D$182,$B10,$AH$120:$AH$124,'DB materialer'!AG$3))*-P10,"")</f>
        <v/>
      </c>
      <c r="AH10" s="29" t="str">
        <f>IF((SUMIFS(Effektmåling!$J$178:$J$182,Effektmåling!$D$178:$D$182,$B10,$AH$120:$AH$124,'DB materialer'!AH$3))&lt;&gt;0,(SUMIFS(Effektmåling!$J$178:$J$182,Effektmåling!$D$178:$D$182,$B10,$AH$120:$AH$124,'DB materialer'!AH$3))*-Q10,"")</f>
        <v/>
      </c>
      <c r="AI10" s="29" t="str">
        <f>IF((SUMIFS(Effektmåling!$J$178:$J$182,Effektmåling!$D$178:$D$182,$B10,$AH$120:$AH$124,'DB materialer'!AI$3))&lt;&gt;0,(SUMIFS(Effektmåling!$J$178:$J$182,Effektmåling!$D$178:$D$182,$B10,$AH$120:$AH$124,'DB materialer'!AI$3))*-R10,"")</f>
        <v/>
      </c>
      <c r="AJ10" s="29" t="str">
        <f>IF((SUMIFS(Effektmåling!$J$178:$J$182,Effektmåling!$D$178:$D$182,$B10,$AH$120:$AH$124,'DB materialer'!AJ$3))&lt;&gt;0,(SUMIFS(Effektmåling!$J$178:$J$182,Effektmåling!$D$178:$D$182,$B10,$AH$120:$AH$124,'DB materialer'!AJ$3))*-S10,"")</f>
        <v/>
      </c>
      <c r="AK10" s="29" t="str">
        <f>IF((SUMIFS(Effektmåling!$J$178:$J$182,Effektmåling!$D$178:$D$182,$B10,$AH$120:$AH$124,'DB materialer'!AK$3))&lt;&gt;0,(SUMIFS(Effektmåling!$J$178:$J$182,Effektmåling!$D$178:$D$182,$B10,$AH$120:$AH$124,'DB materialer'!AK$3))*-T10,"")</f>
        <v/>
      </c>
      <c r="AM10" s="29" t="str">
        <f>IF((SUMIFS(Effektmåling!$J$163:$J$167,Effektmåling!$D$163:$D$167,$B10,$AO$120:$AO$124,'DB materialer'!AM$3))&lt;&gt;0,(SUMIFS(Effektmåling!$J$163:$J$167,Effektmåling!$D$163:$D$167,$B10,$AO$120:$AO$124,'DB materialer'!AM$3))*(-O10)*($C$122),"")</f>
        <v/>
      </c>
      <c r="AN10" s="29" t="str">
        <f>IF((SUMIFS(Effektmåling!$J$163:$J$167,Effektmåling!$D$163:$D$167,$B10,$AO$120:$AO$124,'DB materialer'!AN$3))&lt;&gt;0,(SUMIFS(Effektmåling!$J$163:$J$167,Effektmåling!$D$163:$D$167,$B10,$AO$120:$AO$124,'DB materialer'!AN$3))*(-P10)*($C$122),"")</f>
        <v/>
      </c>
      <c r="AO10" s="29" t="str">
        <f>IF((SUMIFS(Effektmåling!$J$163:$J$167,Effektmåling!$D$163:$D$167,$B10,$AO$120:$AO$124,'DB materialer'!AO$3))&lt;&gt;0,(SUMIFS(Effektmåling!$J$163:$J$167,Effektmåling!$D$163:$D$167,$B10,$AO$120:$AO$124,'DB materialer'!AO$3))*(-Q10)*($C$122),"")</f>
        <v/>
      </c>
      <c r="AP10" s="29" t="str">
        <f>IF((SUMIFS(Effektmåling!$J$163:$J$167,Effektmåling!$D$163:$D$167,$B10,$AO$120:$AO$124,'DB materialer'!AP$3))&lt;&gt;0,(SUMIFS(Effektmåling!$J$163:$J$167,Effektmåling!$D$163:$D$167,$B10,$AO$120:$AO$124,'DB materialer'!AP$3))*(-R10)*($C$122),"")</f>
        <v/>
      </c>
      <c r="AQ10" s="29" t="str">
        <f>IF((SUMIFS(Effektmåling!$J$163:$J$167,Effektmåling!$D$163:$D$167,$B10,$AO$120:$AO$124,'DB materialer'!AQ$3))&lt;&gt;0,(SUMIFS(Effektmåling!$J$163:$J$167,Effektmåling!$D$163:$D$167,$B10,$AO$120:$AO$124,'DB materialer'!AQ$3))*(-S10)*($C$122),"")</f>
        <v/>
      </c>
      <c r="AR10" s="29" t="str">
        <f>IF((SUMIFS(Effektmåling!$J$163:$J$167,Effektmåling!$D$163:$D$167,$B10,$AO$120:$AO$124,'DB materialer'!AR$3))&lt;&gt;0,(SUMIFS(Effektmåling!$J$163:$J$167,Effektmåling!$D$163:$D$167,$B10,$AO$120:$AO$124,'DB materialer'!AR$3))*(-T10)*($C$122),"")</f>
        <v/>
      </c>
      <c r="AT10" s="30">
        <f t="shared" si="8"/>
        <v>1.0000000000000001E-30</v>
      </c>
      <c r="AU10" s="40">
        <f t="shared" si="9"/>
        <v>1.8179512035351384</v>
      </c>
      <c r="AV10" s="41">
        <f t="shared" si="10"/>
        <v>1.0000000000000001E-30</v>
      </c>
      <c r="AW10" s="40">
        <f t="shared" si="11"/>
        <v>1.8179512035351384</v>
      </c>
      <c r="AX10" s="41">
        <f t="shared" si="12"/>
        <v>1.0000000000000001E-30</v>
      </c>
      <c r="AY10" s="41">
        <f t="shared" si="13"/>
        <v>-1.8179512035351384</v>
      </c>
      <c r="BA10" s="29" t="str">
        <f>IF((SUMIFS(Effektmåling!$J$178:$J$182,Effektmåling!$D$178:$D$182,$B10,$AH$120:$AH$124,BA$3))&lt;&gt;0,(SUMIFS(Effektmåling!$J$178:$J$182,Effektmåling!$D$178:$D$182,$B10,$AH$120:$AH$124,BA$3))*-AT10,"")</f>
        <v/>
      </c>
      <c r="BB10" s="29" t="str">
        <f>IF((SUMIFS(Effektmåling!$J$178:$J$182,Effektmåling!$D$178:$D$182,$B10,$AH$120:$AH$124,BB$3))&lt;&gt;0,(SUMIFS(Effektmåling!$J$178:$J$182,Effektmåling!$D$178:$D$182,$B10,$AH$120:$AH$124,BB$3))*-AU10,"")</f>
        <v/>
      </c>
      <c r="BC10" s="29" t="str">
        <f>IF((SUMIFS(Effektmåling!$J$178:$J$182,Effektmåling!$D$178:$D$182,$B10,$AH$120:$AH$124,BC$3))&lt;&gt;0,(SUMIFS(Effektmåling!$J$178:$J$182,Effektmåling!$D$178:$D$182,$B10,$AH$120:$AH$124,BC$3))*-AV10,"")</f>
        <v/>
      </c>
      <c r="BD10" s="29" t="str">
        <f>IF((SUMIFS(Effektmåling!$J$178:$J$182,Effektmåling!$D$178:$D$182,$B10,$AH$120:$AH$124,BD$3))&lt;&gt;0,(SUMIFS(Effektmåling!$J$178:$J$182,Effektmåling!$D$178:$D$182,$B10,$AH$120:$AH$124,BD$3))*-AW10,"")</f>
        <v/>
      </c>
      <c r="BE10" s="29" t="str">
        <f>IF((SUMIFS(Effektmåling!$J$178:$J$182,Effektmåling!$D$178:$D$182,$B10,$AH$120:$AH$124,BE$3))&lt;&gt;0,(SUMIFS(Effektmåling!$J$178:$J$182,Effektmåling!$D$178:$D$182,$B10,$AH$120:$AH$124,BE$3))*-AX10,"")</f>
        <v/>
      </c>
      <c r="BF10" s="29" t="str">
        <f>IF((SUMIFS(Effektmåling!$J$178:$J$182,Effektmåling!$D$178:$D$182,$B10,$AH$120:$AH$124,BF$3))&lt;&gt;0,(SUMIFS(Effektmåling!$J$178:$J$182,Effektmåling!$D$178:$D$182,$B10,$AH$120:$AH$124,BF$3))*-AY10,"")</f>
        <v/>
      </c>
      <c r="BH10" s="29" t="str">
        <f>IF((SUMIFS(Effektmåling!$J$163:$J$167,Effektmåling!$D$163:$D$167,$B10,$AO$120:$AO$124,BH$3))&lt;&gt;0,(SUMIFS(Effektmåling!$J$163:$J$167,Effektmåling!$D$163:$D$167,$B10,$AO$120:$AO$124,BH$3))*-AT10,"")</f>
        <v/>
      </c>
      <c r="BI10" s="29" t="str">
        <f>IF((SUMIFS(Effektmåling!$J$163:$J$167,Effektmåling!$D$163:$D$167,$B10,$AO$120:$AO$124,BI$3))&lt;&gt;0,(SUMIFS(Effektmåling!$J$163:$J$167,Effektmåling!$D$163:$D$167,$B10,$AO$120:$AO$124,BI$3))*-AU10,"")</f>
        <v/>
      </c>
      <c r="BJ10" s="29" t="str">
        <f>IF((SUMIFS(Effektmåling!$J$163:$J$167,Effektmåling!$D$163:$D$167,$B10,$AO$120:$AO$124,BJ$3))&lt;&gt;0,(SUMIFS(Effektmåling!$J$163:$J$167,Effektmåling!$D$163:$D$167,$B10,$AO$120:$AO$124,BJ$3))*-AV10,"")</f>
        <v/>
      </c>
      <c r="BK10" s="29" t="str">
        <f>IF((SUMIFS(Effektmåling!$J$163:$J$167,Effektmåling!$D$163:$D$167,$B10,$AO$120:$AO$124,BK$3))&lt;&gt;0,(SUMIFS(Effektmåling!$J$163:$J$167,Effektmåling!$D$163:$D$167,$B10,$AO$120:$AO$124,BK$3))*-AW10,"")</f>
        <v/>
      </c>
      <c r="BL10" s="29" t="str">
        <f>IF((SUMIFS(Effektmåling!$J$163:$J$167,Effektmåling!$D$163:$D$167,$B10,$AO$120:$AO$124,BL$3))&lt;&gt;0,(SUMIFS(Effektmåling!$J$163:$J$167,Effektmåling!$D$163:$D$167,$B10,$AO$120:$AO$124,BL$3))*-AX10,"")</f>
        <v/>
      </c>
      <c r="BM10" s="29" t="str">
        <f>IF((SUMIFS(Effektmåling!$J$163:$J$167,Effektmåling!$D$163:$D$167,$B10,$AO$120:$AO$124,BM$3))&lt;&gt;0,(SUMIFS(Effektmåling!$J$163:$J$167,Effektmåling!$D$163:$D$167,$B10,$AO$120:$AO$124,BM$3))*-AY10,"")</f>
        <v/>
      </c>
      <c r="BO10" s="211">
        <f t="shared" ca="1" si="24"/>
        <v>100000</v>
      </c>
      <c r="BP10" s="207" t="str">
        <f t="shared" si="4"/>
        <v>Nikkel</v>
      </c>
      <c r="BQ10" s="29">
        <f t="shared" ca="1" si="25"/>
        <v>0</v>
      </c>
      <c r="BR10" s="29">
        <f t="shared" ca="1" si="14"/>
        <v>100000</v>
      </c>
      <c r="BS10" s="29">
        <f t="shared" si="26"/>
        <v>4</v>
      </c>
      <c r="BT10" s="29">
        <f t="shared" ca="1" si="15"/>
        <v>100000</v>
      </c>
      <c r="BU10" s="29">
        <f t="shared" ca="1" si="16"/>
        <v>0</v>
      </c>
      <c r="BV10" s="211">
        <f t="shared" ca="1" si="29"/>
        <v>0</v>
      </c>
      <c r="BW10" s="212">
        <f t="shared" ca="1" si="17"/>
        <v>0</v>
      </c>
      <c r="BY10" s="19" t="e">
        <f t="shared" ref="BY10:BZ10" si="32">AD123</f>
        <v>#N/A</v>
      </c>
      <c r="BZ10" s="19" t="e">
        <f t="shared" si="32"/>
        <v>#N/A</v>
      </c>
      <c r="CA10" s="19" t="e">
        <f t="shared" ref="CA10:CB10" si="33">AS123</f>
        <v>#N/A</v>
      </c>
      <c r="CB10" s="19" t="e">
        <f t="shared" si="33"/>
        <v>#N/A</v>
      </c>
    </row>
    <row r="11" spans="1:80" ht="21" x14ac:dyDescent="0.15">
      <c r="A11" s="19">
        <f t="shared" si="5"/>
        <v>7</v>
      </c>
      <c r="B11" s="19" t="s">
        <v>253</v>
      </c>
      <c r="C11" s="19">
        <v>1</v>
      </c>
      <c r="D11" s="170">
        <v>1.5948</v>
      </c>
      <c r="E11" s="22">
        <v>1.7000000000000001E-2</v>
      </c>
      <c r="F11" s="22">
        <v>6.2E-2</v>
      </c>
      <c r="G11" s="99">
        <v>0.49299999999999999</v>
      </c>
      <c r="H11" s="119">
        <v>0</v>
      </c>
      <c r="I11" s="126">
        <v>1</v>
      </c>
      <c r="J11" s="119">
        <v>0</v>
      </c>
      <c r="K11" s="74">
        <v>0</v>
      </c>
      <c r="L11" s="130">
        <v>0.72040024382511303</v>
      </c>
      <c r="M11" s="74">
        <v>0</v>
      </c>
      <c r="O11" s="142">
        <f t="shared" si="18"/>
        <v>4.4999999999999998E-2</v>
      </c>
      <c r="P11" s="142">
        <f t="shared" si="19"/>
        <v>0.47599999999999998</v>
      </c>
      <c r="Q11" s="142">
        <f t="shared" si="20"/>
        <v>-1.7000000000000001E-2</v>
      </c>
      <c r="R11" s="142">
        <f t="shared" si="21"/>
        <v>0.43099999999999999</v>
      </c>
      <c r="S11" s="142">
        <f>H11-F11</f>
        <v>-6.2E-2</v>
      </c>
      <c r="T11" s="142">
        <f t="shared" si="23"/>
        <v>-0.49299999999999999</v>
      </c>
      <c r="V11" s="29">
        <f ca="1">SUMIF(Effektmåling!$D$53:$E$57,'DB materialer'!B11,Effektmåling!$H$53:$H$57)</f>
        <v>0</v>
      </c>
      <c r="W11" s="477" t="str">
        <f ca="1">IF((V11*D11)=0,"",IF(Effektmåling!$Q$241="Ja",1.3*(V11*D11),V11*D11))</f>
        <v/>
      </c>
      <c r="X11" s="29" t="str">
        <f ca="1">IF(W11="","",RANK(W11,$W$7:$W$56,0)+COUNTIF($W$7:W11,W11)-1)</f>
        <v/>
      </c>
      <c r="Y11" s="29" t="str">
        <f t="shared" ca="1" si="6"/>
        <v/>
      </c>
      <c r="AA11" s="29">
        <f ca="1">$C$122*SUMIF(Effektmåling!$D$128:$E$132,'DB materialer'!$B11,Effektmåling!$I$128:$I$132)</f>
        <v>0</v>
      </c>
      <c r="AB11" s="477" t="str">
        <f ca="1">IF((AA11*D11)=0,"",IF(Effektmåling!$Q$241="Ja",1.3*(AA11*D11),AA11*D11))</f>
        <v/>
      </c>
      <c r="AC11" s="29" t="str">
        <f ca="1">IF(AB11="","",RANK(AB11,$AB$7:$AB$56,0)+COUNTIF($AB$7:AB11,AB11)-1)</f>
        <v/>
      </c>
      <c r="AD11" s="29" t="str">
        <f t="shared" ca="1" si="7"/>
        <v/>
      </c>
      <c r="AE11" s="29"/>
      <c r="AF11" s="29" t="str">
        <f>IF((SUMIFS(Effektmåling!$J$178:$J$182,Effektmåling!$D$178:$D$182,$B11,$AH$120:$AH$124,'DB materialer'!AF$3))&lt;&gt;0,(SUMIFS(Effektmåling!$J$178:$J$182,Effektmåling!$D$178:$D$182,$B11,$AH$120:$AH$124,'DB materialer'!AF$3))*-O11,"")</f>
        <v/>
      </c>
      <c r="AG11" s="29" t="str">
        <f>IF((SUMIFS(Effektmåling!$J$178:$J$182,Effektmåling!$D$178:$D$182,$B11,$AH$120:$AH$124,'DB materialer'!AG$3))&lt;&gt;0,(SUMIFS(Effektmåling!$J$178:$J$182,Effektmåling!$D$178:$D$182,$B11,$AH$120:$AH$124,'DB materialer'!AG$3))*-P11,"")</f>
        <v/>
      </c>
      <c r="AH11" s="29" t="str">
        <f>IF((SUMIFS(Effektmåling!$J$178:$J$182,Effektmåling!$D$178:$D$182,$B11,$AH$120:$AH$124,'DB materialer'!AH$3))&lt;&gt;0,(SUMIFS(Effektmåling!$J$178:$J$182,Effektmåling!$D$178:$D$182,$B11,$AH$120:$AH$124,'DB materialer'!AH$3))*-Q11,"")</f>
        <v/>
      </c>
      <c r="AI11" s="29" t="str">
        <f>IF((SUMIFS(Effektmåling!$J$178:$J$182,Effektmåling!$D$178:$D$182,$B11,$AH$120:$AH$124,'DB materialer'!AI$3))&lt;&gt;0,(SUMIFS(Effektmåling!$J$178:$J$182,Effektmåling!$D$178:$D$182,$B11,$AH$120:$AH$124,'DB materialer'!AI$3))*-R11,"")</f>
        <v/>
      </c>
      <c r="AJ11" s="29" t="str">
        <f>IF((SUMIFS(Effektmåling!$J$178:$J$182,Effektmåling!$D$178:$D$182,$B11,$AH$120:$AH$124,'DB materialer'!AJ$3))&lt;&gt;0,(SUMIFS(Effektmåling!$J$178:$J$182,Effektmåling!$D$178:$D$182,$B11,$AH$120:$AH$124,'DB materialer'!AJ$3))*-S11,"")</f>
        <v/>
      </c>
      <c r="AK11" s="29" t="str">
        <f>IF((SUMIFS(Effektmåling!$J$178:$J$182,Effektmåling!$D$178:$D$182,$B11,$AH$120:$AH$124,'DB materialer'!AK$3))&lt;&gt;0,(SUMIFS(Effektmåling!$J$178:$J$182,Effektmåling!$D$178:$D$182,$B11,$AH$120:$AH$124,'DB materialer'!AK$3))*-T11,"")</f>
        <v/>
      </c>
      <c r="AM11" s="29" t="str">
        <f>IF((SUMIFS(Effektmåling!$J$163:$J$167,Effektmåling!$D$163:$D$167,$B11,$AO$120:$AO$124,'DB materialer'!AM$3))&lt;&gt;0,(SUMIFS(Effektmåling!$J$163:$J$167,Effektmåling!$D$163:$D$167,$B11,$AO$120:$AO$124,'DB materialer'!AM$3))*(-O11)*($C$122),"")</f>
        <v/>
      </c>
      <c r="AN11" s="29" t="str">
        <f>IF((SUMIFS(Effektmåling!$J$163:$J$167,Effektmåling!$D$163:$D$167,$B11,$AO$120:$AO$124,'DB materialer'!AN$3))&lt;&gt;0,(SUMIFS(Effektmåling!$J$163:$J$167,Effektmåling!$D$163:$D$167,$B11,$AO$120:$AO$124,'DB materialer'!AN$3))*(-P11)*($C$122),"")</f>
        <v/>
      </c>
      <c r="AO11" s="29" t="str">
        <f>IF((SUMIFS(Effektmåling!$J$163:$J$167,Effektmåling!$D$163:$D$167,$B11,$AO$120:$AO$124,'DB materialer'!AO$3))&lt;&gt;0,(SUMIFS(Effektmåling!$J$163:$J$167,Effektmåling!$D$163:$D$167,$B11,$AO$120:$AO$124,'DB materialer'!AO$3))*(-Q11)*($C$122),"")</f>
        <v/>
      </c>
      <c r="AP11" s="29" t="str">
        <f>IF((SUMIFS(Effektmåling!$J$163:$J$167,Effektmåling!$D$163:$D$167,$B11,$AO$120:$AO$124,'DB materialer'!AP$3))&lt;&gt;0,(SUMIFS(Effektmåling!$J$163:$J$167,Effektmåling!$D$163:$D$167,$B11,$AO$120:$AO$124,'DB materialer'!AP$3))*(-R11)*($C$122),"")</f>
        <v/>
      </c>
      <c r="AQ11" s="29" t="str">
        <f>IF((SUMIFS(Effektmåling!$J$163:$J$167,Effektmåling!$D$163:$D$167,$B11,$AO$120:$AO$124,'DB materialer'!AQ$3))&lt;&gt;0,(SUMIFS(Effektmåling!$J$163:$J$167,Effektmåling!$D$163:$D$167,$B11,$AO$120:$AO$124,'DB materialer'!AQ$3))*(-S11)*($C$122),"")</f>
        <v/>
      </c>
      <c r="AR11" s="29" t="str">
        <f>IF((SUMIFS(Effektmåling!$J$163:$J$167,Effektmåling!$D$163:$D$167,$B11,$AO$120:$AO$124,'DB materialer'!AR$3))&lt;&gt;0,(SUMIFS(Effektmåling!$J$163:$J$167,Effektmåling!$D$163:$D$167,$B11,$AO$120:$AO$124,'DB materialer'!AR$3))*(-T11)*($C$122),"")</f>
        <v/>
      </c>
      <c r="AT11" s="30">
        <f t="shared" si="8"/>
        <v>1.0000000000000001E-30</v>
      </c>
      <c r="AU11" s="40">
        <f t="shared" si="9"/>
        <v>0.72040024382511303</v>
      </c>
      <c r="AV11" s="41">
        <f t="shared" si="10"/>
        <v>1.0000000000000001E-30</v>
      </c>
      <c r="AW11" s="40">
        <f t="shared" si="11"/>
        <v>0.72040024382511303</v>
      </c>
      <c r="AX11" s="41">
        <f t="shared" si="12"/>
        <v>1.0000000000000001E-30</v>
      </c>
      <c r="AY11" s="41">
        <f t="shared" si="13"/>
        <v>-0.72040024382511303</v>
      </c>
      <c r="BA11" s="29" t="str">
        <f>IF((SUMIFS(Effektmåling!$J$178:$J$182,Effektmåling!$D$178:$D$182,$B11,$AH$120:$AH$124,BA$3))&lt;&gt;0,(SUMIFS(Effektmåling!$J$178:$J$182,Effektmåling!$D$178:$D$182,$B11,$AH$120:$AH$124,BA$3))*-AT11,"")</f>
        <v/>
      </c>
      <c r="BB11" s="29" t="str">
        <f>IF((SUMIFS(Effektmåling!$J$178:$J$182,Effektmåling!$D$178:$D$182,$B11,$AH$120:$AH$124,BB$3))&lt;&gt;0,(SUMIFS(Effektmåling!$J$178:$J$182,Effektmåling!$D$178:$D$182,$B11,$AH$120:$AH$124,BB$3))*-AU11,"")</f>
        <v/>
      </c>
      <c r="BC11" s="29" t="str">
        <f>IF((SUMIFS(Effektmåling!$J$178:$J$182,Effektmåling!$D$178:$D$182,$B11,$AH$120:$AH$124,BC$3))&lt;&gt;0,(SUMIFS(Effektmåling!$J$178:$J$182,Effektmåling!$D$178:$D$182,$B11,$AH$120:$AH$124,BC$3))*-AV11,"")</f>
        <v/>
      </c>
      <c r="BD11" s="29" t="str">
        <f>IF((SUMIFS(Effektmåling!$J$178:$J$182,Effektmåling!$D$178:$D$182,$B11,$AH$120:$AH$124,BD$3))&lt;&gt;0,(SUMIFS(Effektmåling!$J$178:$J$182,Effektmåling!$D$178:$D$182,$B11,$AH$120:$AH$124,BD$3))*-AW11,"")</f>
        <v/>
      </c>
      <c r="BE11" s="29" t="str">
        <f>IF((SUMIFS(Effektmåling!$J$178:$J$182,Effektmåling!$D$178:$D$182,$B11,$AH$120:$AH$124,BE$3))&lt;&gt;0,(SUMIFS(Effektmåling!$J$178:$J$182,Effektmåling!$D$178:$D$182,$B11,$AH$120:$AH$124,BE$3))*-AX11,"")</f>
        <v/>
      </c>
      <c r="BF11" s="29" t="str">
        <f>IF((SUMIFS(Effektmåling!$J$178:$J$182,Effektmåling!$D$178:$D$182,$B11,$AH$120:$AH$124,BF$3))&lt;&gt;0,(SUMIFS(Effektmåling!$J$178:$J$182,Effektmåling!$D$178:$D$182,$B11,$AH$120:$AH$124,BF$3))*-AY11,"")</f>
        <v/>
      </c>
      <c r="BH11" s="29" t="str">
        <f>IF((SUMIFS(Effektmåling!$J$163:$J$167,Effektmåling!$D$163:$D$167,$B11,$AO$120:$AO$124,BH$3))&lt;&gt;0,(SUMIFS(Effektmåling!$J$163:$J$167,Effektmåling!$D$163:$D$167,$B11,$AO$120:$AO$124,BH$3))*-AT11,"")</f>
        <v/>
      </c>
      <c r="BI11" s="29" t="str">
        <f>IF((SUMIFS(Effektmåling!$J$163:$J$167,Effektmåling!$D$163:$D$167,$B11,$AO$120:$AO$124,BI$3))&lt;&gt;0,(SUMIFS(Effektmåling!$J$163:$J$167,Effektmåling!$D$163:$D$167,$B11,$AO$120:$AO$124,BI$3))*-AU11,"")</f>
        <v/>
      </c>
      <c r="BJ11" s="29" t="str">
        <f>IF((SUMIFS(Effektmåling!$J$163:$J$167,Effektmåling!$D$163:$D$167,$B11,$AO$120:$AO$124,BJ$3))&lt;&gt;0,(SUMIFS(Effektmåling!$J$163:$J$167,Effektmåling!$D$163:$D$167,$B11,$AO$120:$AO$124,BJ$3))*-AV11,"")</f>
        <v/>
      </c>
      <c r="BK11" s="29" t="str">
        <f>IF((SUMIFS(Effektmåling!$J$163:$J$167,Effektmåling!$D$163:$D$167,$B11,$AO$120:$AO$124,BK$3))&lt;&gt;0,(SUMIFS(Effektmåling!$J$163:$J$167,Effektmåling!$D$163:$D$167,$B11,$AO$120:$AO$124,BK$3))*-AW11,"")</f>
        <v/>
      </c>
      <c r="BL11" s="29" t="str">
        <f>IF((SUMIFS(Effektmåling!$J$163:$J$167,Effektmåling!$D$163:$D$167,$B11,$AO$120:$AO$124,BL$3))&lt;&gt;0,(SUMIFS(Effektmåling!$J$163:$J$167,Effektmåling!$D$163:$D$167,$B11,$AO$120:$AO$124,BL$3))*-AX11,"")</f>
        <v/>
      </c>
      <c r="BM11" s="29" t="str">
        <f>IF((SUMIFS(Effektmåling!$J$163:$J$167,Effektmåling!$D$163:$D$167,$B11,$AO$120:$AO$124,BM$3))&lt;&gt;0,(SUMIFS(Effektmåling!$J$163:$J$167,Effektmåling!$D$163:$D$167,$B11,$AO$120:$AO$124,BM$3))*-AY11,"")</f>
        <v/>
      </c>
      <c r="BO11" s="211">
        <f t="shared" ca="1" si="24"/>
        <v>100000</v>
      </c>
      <c r="BP11" s="207" t="str">
        <f t="shared" si="4"/>
        <v>Stål og Jern</v>
      </c>
      <c r="BQ11" s="29">
        <f t="shared" ca="1" si="25"/>
        <v>0</v>
      </c>
      <c r="BR11" s="29">
        <f t="shared" ca="1" si="14"/>
        <v>100000</v>
      </c>
      <c r="BS11" s="29">
        <f t="shared" si="26"/>
        <v>5</v>
      </c>
      <c r="BT11" s="29">
        <f t="shared" ca="1" si="15"/>
        <v>100000</v>
      </c>
      <c r="BU11" s="29">
        <f t="shared" ca="1" si="16"/>
        <v>0</v>
      </c>
      <c r="BV11" s="211">
        <f t="shared" ca="1" si="29"/>
        <v>0</v>
      </c>
      <c r="BW11" s="212">
        <f t="shared" ca="1" si="17"/>
        <v>0</v>
      </c>
      <c r="BY11" s="19" t="e">
        <f t="shared" ref="BY11:BZ11" si="34">AD124</f>
        <v>#N/A</v>
      </c>
      <c r="BZ11" s="19" t="e">
        <f t="shared" si="34"/>
        <v>#N/A</v>
      </c>
      <c r="CA11" s="19" t="e">
        <f t="shared" ref="CA11:CB11" si="35">AS124</f>
        <v>#N/A</v>
      </c>
      <c r="CB11" s="19" t="e">
        <f t="shared" si="35"/>
        <v>#N/A</v>
      </c>
    </row>
    <row r="12" spans="1:80" ht="21" x14ac:dyDescent="0.15">
      <c r="A12" s="19">
        <f t="shared" si="5"/>
        <v>8</v>
      </c>
      <c r="B12" s="19" t="s">
        <v>254</v>
      </c>
      <c r="C12" s="19">
        <v>1</v>
      </c>
      <c r="D12" s="170">
        <v>4.6790000000000003</v>
      </c>
      <c r="E12" s="22">
        <v>1.7000000000000001E-2</v>
      </c>
      <c r="F12" s="24">
        <v>6.2E-2</v>
      </c>
      <c r="G12" s="107">
        <v>3.1349300000000002</v>
      </c>
      <c r="H12" s="119">
        <v>0</v>
      </c>
      <c r="I12" s="126">
        <v>1</v>
      </c>
      <c r="J12" s="119">
        <v>0</v>
      </c>
      <c r="K12" s="74">
        <v>0</v>
      </c>
      <c r="L12" s="130">
        <v>4.5809418587721336</v>
      </c>
      <c r="M12" s="74">
        <v>0</v>
      </c>
      <c r="O12" s="142">
        <f t="shared" si="18"/>
        <v>4.4999999999999998E-2</v>
      </c>
      <c r="P12" s="142">
        <f t="shared" si="19"/>
        <v>3.1179300000000003</v>
      </c>
      <c r="Q12" s="142">
        <f t="shared" si="20"/>
        <v>-1.7000000000000001E-2</v>
      </c>
      <c r="R12" s="142">
        <f t="shared" si="21"/>
        <v>3.0729300000000004</v>
      </c>
      <c r="S12" s="142">
        <f t="shared" si="22"/>
        <v>-6.2E-2</v>
      </c>
      <c r="T12" s="142">
        <f t="shared" si="23"/>
        <v>-3.1349300000000002</v>
      </c>
      <c r="V12" s="29">
        <f ca="1">SUMIF(Effektmåling!$D$53:$E$57,'DB materialer'!B12,Effektmåling!$H$53:$H$57)</f>
        <v>0</v>
      </c>
      <c r="W12" s="477" t="str">
        <f ca="1">IF((V12*D12)=0,"",IF(Effektmåling!$Q$241="Ja",1.3*(V12*D12),V12*D12))</f>
        <v/>
      </c>
      <c r="X12" s="29" t="str">
        <f ca="1">IF(W12="","",RANK(W12,$W$7:$W$56,0)+COUNTIF($W$7:W12,W12)-1)</f>
        <v/>
      </c>
      <c r="Y12" s="29" t="str">
        <f t="shared" ca="1" si="6"/>
        <v/>
      </c>
      <c r="AA12" s="29">
        <f ca="1">$C$122*SUMIF(Effektmåling!$D$128:$E$132,'DB materialer'!$B12,Effektmåling!$I$128:$I$132)</f>
        <v>0</v>
      </c>
      <c r="AB12" s="477" t="str">
        <f ca="1">IF((AA12*D12)=0,"",IF(Effektmåling!$Q$241="Ja",1.3*(AA12*D12),AA12*D12))</f>
        <v/>
      </c>
      <c r="AC12" s="29" t="str">
        <f ca="1">IF(AB12="","",RANK(AB12,$AB$7:$AB$56,0)+COUNTIF($AB$7:AB12,AB12)-1)</f>
        <v/>
      </c>
      <c r="AD12" s="29" t="str">
        <f t="shared" ca="1" si="7"/>
        <v/>
      </c>
      <c r="AE12" s="29"/>
      <c r="AF12" s="29" t="str">
        <f>IF((SUMIFS(Effektmåling!$J$178:$J$182,Effektmåling!$D$178:$D$182,$B12,$AH$120:$AH$124,'DB materialer'!AF$3))&lt;&gt;0,(SUMIFS(Effektmåling!$J$178:$J$182,Effektmåling!$D$178:$D$182,$B12,$AH$120:$AH$124,'DB materialer'!AF$3))*-O12,"")</f>
        <v/>
      </c>
      <c r="AG12" s="29" t="str">
        <f>IF((SUMIFS(Effektmåling!$J$178:$J$182,Effektmåling!$D$178:$D$182,$B12,$AH$120:$AH$124,'DB materialer'!AG$3))&lt;&gt;0,(SUMIFS(Effektmåling!$J$178:$J$182,Effektmåling!$D$178:$D$182,$B12,$AH$120:$AH$124,'DB materialer'!AG$3))*-P12,"")</f>
        <v/>
      </c>
      <c r="AH12" s="29" t="str">
        <f>IF((SUMIFS(Effektmåling!$J$178:$J$182,Effektmåling!$D$178:$D$182,$B12,$AH$120:$AH$124,'DB materialer'!AH$3))&lt;&gt;0,(SUMIFS(Effektmåling!$J$178:$J$182,Effektmåling!$D$178:$D$182,$B12,$AH$120:$AH$124,'DB materialer'!AH$3))*-Q12,"")</f>
        <v/>
      </c>
      <c r="AI12" s="29" t="str">
        <f>IF((SUMIFS(Effektmåling!$J$178:$J$182,Effektmåling!$D$178:$D$182,$B12,$AH$120:$AH$124,'DB materialer'!AI$3))&lt;&gt;0,(SUMIFS(Effektmåling!$J$178:$J$182,Effektmåling!$D$178:$D$182,$B12,$AH$120:$AH$124,'DB materialer'!AI$3))*-R12,"")</f>
        <v/>
      </c>
      <c r="AJ12" s="29" t="str">
        <f>IF((SUMIFS(Effektmåling!$J$178:$J$182,Effektmåling!$D$178:$D$182,$B12,$AH$120:$AH$124,'DB materialer'!AJ$3))&lt;&gt;0,(SUMIFS(Effektmåling!$J$178:$J$182,Effektmåling!$D$178:$D$182,$B12,$AH$120:$AH$124,'DB materialer'!AJ$3))*-S12,"")</f>
        <v/>
      </c>
      <c r="AK12" s="29" t="str">
        <f>IF((SUMIFS(Effektmåling!$J$178:$J$182,Effektmåling!$D$178:$D$182,$B12,$AH$120:$AH$124,'DB materialer'!AK$3))&lt;&gt;0,(SUMIFS(Effektmåling!$J$178:$J$182,Effektmåling!$D$178:$D$182,$B12,$AH$120:$AH$124,'DB materialer'!AK$3))*-T12,"")</f>
        <v/>
      </c>
      <c r="AM12" s="29" t="str">
        <f>IF((SUMIFS(Effektmåling!$J$163:$J$167,Effektmåling!$D$163:$D$167,$B12,$AO$120:$AO$124,'DB materialer'!AM$3))&lt;&gt;0,(SUMIFS(Effektmåling!$J$163:$J$167,Effektmåling!$D$163:$D$167,$B12,$AO$120:$AO$124,'DB materialer'!AM$3))*(-O12)*($C$122),"")</f>
        <v/>
      </c>
      <c r="AN12" s="29" t="str">
        <f>IF((SUMIFS(Effektmåling!$J$163:$J$167,Effektmåling!$D$163:$D$167,$B12,$AO$120:$AO$124,'DB materialer'!AN$3))&lt;&gt;0,(SUMIFS(Effektmåling!$J$163:$J$167,Effektmåling!$D$163:$D$167,$B12,$AO$120:$AO$124,'DB materialer'!AN$3))*(-P12)*($C$122),"")</f>
        <v/>
      </c>
      <c r="AO12" s="29" t="str">
        <f>IF((SUMIFS(Effektmåling!$J$163:$J$167,Effektmåling!$D$163:$D$167,$B12,$AO$120:$AO$124,'DB materialer'!AO$3))&lt;&gt;0,(SUMIFS(Effektmåling!$J$163:$J$167,Effektmåling!$D$163:$D$167,$B12,$AO$120:$AO$124,'DB materialer'!AO$3))*(-Q12)*($C$122),"")</f>
        <v/>
      </c>
      <c r="AP12" s="29" t="str">
        <f>IF((SUMIFS(Effektmåling!$J$163:$J$167,Effektmåling!$D$163:$D$167,$B12,$AO$120:$AO$124,'DB materialer'!AP$3))&lt;&gt;0,(SUMIFS(Effektmåling!$J$163:$J$167,Effektmåling!$D$163:$D$167,$B12,$AO$120:$AO$124,'DB materialer'!AP$3))*(-R12)*($C$122),"")</f>
        <v/>
      </c>
      <c r="AQ12" s="29" t="str">
        <f>IF((SUMIFS(Effektmåling!$J$163:$J$167,Effektmåling!$D$163:$D$167,$B12,$AO$120:$AO$124,'DB materialer'!AQ$3))&lt;&gt;0,(SUMIFS(Effektmåling!$J$163:$J$167,Effektmåling!$D$163:$D$167,$B12,$AO$120:$AO$124,'DB materialer'!AQ$3))*(-S12)*($C$122),"")</f>
        <v/>
      </c>
      <c r="AR12" s="29" t="str">
        <f>IF((SUMIFS(Effektmåling!$J$163:$J$167,Effektmåling!$D$163:$D$167,$B12,$AO$120:$AO$124,'DB materialer'!AR$3))&lt;&gt;0,(SUMIFS(Effektmåling!$J$163:$J$167,Effektmåling!$D$163:$D$167,$B12,$AO$120:$AO$124,'DB materialer'!AR$3))*(-T12)*($C$122),"")</f>
        <v/>
      </c>
      <c r="AT12" s="30">
        <f t="shared" si="8"/>
        <v>1.0000000000000001E-30</v>
      </c>
      <c r="AU12" s="40">
        <f t="shared" si="9"/>
        <v>4.5809418587721336</v>
      </c>
      <c r="AV12" s="41">
        <f t="shared" si="10"/>
        <v>1.0000000000000001E-30</v>
      </c>
      <c r="AW12" s="40">
        <f t="shared" si="11"/>
        <v>4.5809418587721336</v>
      </c>
      <c r="AX12" s="41">
        <f t="shared" si="12"/>
        <v>1.0000000000000001E-30</v>
      </c>
      <c r="AY12" s="41">
        <f t="shared" si="13"/>
        <v>-4.5809418587721336</v>
      </c>
      <c r="BA12" s="29" t="str">
        <f>IF((SUMIFS(Effektmåling!$J$178:$J$182,Effektmåling!$D$178:$D$182,$B12,$AH$120:$AH$124,BA$3))&lt;&gt;0,(SUMIFS(Effektmåling!$J$178:$J$182,Effektmåling!$D$178:$D$182,$B12,$AH$120:$AH$124,BA$3))*-AT12,"")</f>
        <v/>
      </c>
      <c r="BB12" s="29" t="str">
        <f>IF((SUMIFS(Effektmåling!$J$178:$J$182,Effektmåling!$D$178:$D$182,$B12,$AH$120:$AH$124,BB$3))&lt;&gt;0,(SUMIFS(Effektmåling!$J$178:$J$182,Effektmåling!$D$178:$D$182,$B12,$AH$120:$AH$124,BB$3))*-AU12,"")</f>
        <v/>
      </c>
      <c r="BC12" s="29" t="str">
        <f>IF((SUMIFS(Effektmåling!$J$178:$J$182,Effektmåling!$D$178:$D$182,$B12,$AH$120:$AH$124,BC$3))&lt;&gt;0,(SUMIFS(Effektmåling!$J$178:$J$182,Effektmåling!$D$178:$D$182,$B12,$AH$120:$AH$124,BC$3))*-AV12,"")</f>
        <v/>
      </c>
      <c r="BD12" s="29" t="str">
        <f>IF((SUMIFS(Effektmåling!$J$178:$J$182,Effektmåling!$D$178:$D$182,$B12,$AH$120:$AH$124,BD$3))&lt;&gt;0,(SUMIFS(Effektmåling!$J$178:$J$182,Effektmåling!$D$178:$D$182,$B12,$AH$120:$AH$124,BD$3))*-AW12,"")</f>
        <v/>
      </c>
      <c r="BE12" s="29" t="str">
        <f>IF((SUMIFS(Effektmåling!$J$178:$J$182,Effektmåling!$D$178:$D$182,$B12,$AH$120:$AH$124,BE$3))&lt;&gt;0,(SUMIFS(Effektmåling!$J$178:$J$182,Effektmåling!$D$178:$D$182,$B12,$AH$120:$AH$124,BE$3))*-AX12,"")</f>
        <v/>
      </c>
      <c r="BF12" s="29" t="str">
        <f>IF((SUMIFS(Effektmåling!$J$178:$J$182,Effektmåling!$D$178:$D$182,$B12,$AH$120:$AH$124,BF$3))&lt;&gt;0,(SUMIFS(Effektmåling!$J$178:$J$182,Effektmåling!$D$178:$D$182,$B12,$AH$120:$AH$124,BF$3))*-AY12,"")</f>
        <v/>
      </c>
      <c r="BH12" s="29" t="str">
        <f>IF((SUMIFS(Effektmåling!$J$163:$J$167,Effektmåling!$D$163:$D$167,$B12,$AO$120:$AO$124,BH$3))&lt;&gt;0,(SUMIFS(Effektmåling!$J$163:$J$167,Effektmåling!$D$163:$D$167,$B12,$AO$120:$AO$124,BH$3))*-AT12,"")</f>
        <v/>
      </c>
      <c r="BI12" s="29" t="str">
        <f>IF((SUMIFS(Effektmåling!$J$163:$J$167,Effektmåling!$D$163:$D$167,$B12,$AO$120:$AO$124,BI$3))&lt;&gt;0,(SUMIFS(Effektmåling!$J$163:$J$167,Effektmåling!$D$163:$D$167,$B12,$AO$120:$AO$124,BI$3))*-AU12,"")</f>
        <v/>
      </c>
      <c r="BJ12" s="29" t="str">
        <f>IF((SUMIFS(Effektmåling!$J$163:$J$167,Effektmåling!$D$163:$D$167,$B12,$AO$120:$AO$124,BJ$3))&lt;&gt;0,(SUMIFS(Effektmåling!$J$163:$J$167,Effektmåling!$D$163:$D$167,$B12,$AO$120:$AO$124,BJ$3))*-AV12,"")</f>
        <v/>
      </c>
      <c r="BK12" s="29" t="str">
        <f>IF((SUMIFS(Effektmåling!$J$163:$J$167,Effektmåling!$D$163:$D$167,$B12,$AO$120:$AO$124,BK$3))&lt;&gt;0,(SUMIFS(Effektmåling!$J$163:$J$167,Effektmåling!$D$163:$D$167,$B12,$AO$120:$AO$124,BK$3))*-AW12,"")</f>
        <v/>
      </c>
      <c r="BL12" s="29" t="str">
        <f>IF((SUMIFS(Effektmåling!$J$163:$J$167,Effektmåling!$D$163:$D$167,$B12,$AO$120:$AO$124,BL$3))&lt;&gt;0,(SUMIFS(Effektmåling!$J$163:$J$167,Effektmåling!$D$163:$D$167,$B12,$AO$120:$AO$124,BL$3))*-AX12,"")</f>
        <v/>
      </c>
      <c r="BM12" s="29" t="str">
        <f>IF((SUMIFS(Effektmåling!$J$163:$J$167,Effektmåling!$D$163:$D$167,$B12,$AO$120:$AO$124,BM$3))&lt;&gt;0,(SUMIFS(Effektmåling!$J$163:$J$167,Effektmåling!$D$163:$D$167,$B12,$AO$120:$AO$124,BM$3))*-AY12,"")</f>
        <v/>
      </c>
      <c r="BO12" s="211">
        <f t="shared" ca="1" si="24"/>
        <v>100000</v>
      </c>
      <c r="BP12" s="207" t="str">
        <f t="shared" si="4"/>
        <v>Stål, rustfrit</v>
      </c>
      <c r="BQ12" s="29">
        <f t="shared" ca="1" si="25"/>
        <v>0</v>
      </c>
      <c r="BR12" s="29">
        <f t="shared" ca="1" si="14"/>
        <v>100000</v>
      </c>
      <c r="BS12" s="29">
        <f t="shared" si="26"/>
        <v>6</v>
      </c>
      <c r="BT12" s="29">
        <f t="shared" ca="1" si="15"/>
        <v>100000</v>
      </c>
      <c r="BU12" s="29">
        <f t="shared" ca="1" si="16"/>
        <v>0</v>
      </c>
      <c r="BV12" s="211">
        <f t="shared" ca="1" si="29"/>
        <v>0</v>
      </c>
      <c r="BW12" s="212">
        <f t="shared" ca="1" si="17"/>
        <v>0</v>
      </c>
    </row>
    <row r="13" spans="1:80" x14ac:dyDescent="0.15">
      <c r="A13" s="19">
        <f t="shared" si="5"/>
        <v>9</v>
      </c>
      <c r="B13" s="19" t="s">
        <v>255</v>
      </c>
      <c r="C13" s="19">
        <v>1</v>
      </c>
      <c r="D13" s="100">
        <v>17.213999999999999</v>
      </c>
      <c r="E13" s="24">
        <v>1.7000000000000001E-2</v>
      </c>
      <c r="F13" s="24">
        <v>6.2E-2</v>
      </c>
      <c r="G13" s="108"/>
      <c r="H13" s="119">
        <v>0</v>
      </c>
      <c r="I13" s="125">
        <v>69523.997629863705</v>
      </c>
      <c r="J13" s="119">
        <v>0</v>
      </c>
      <c r="K13" s="74">
        <v>0</v>
      </c>
      <c r="L13" s="131"/>
      <c r="M13" s="74">
        <v>0</v>
      </c>
      <c r="O13" s="142">
        <f t="shared" si="18"/>
        <v>4.4999999999999998E-2</v>
      </c>
      <c r="P13" s="142">
        <f t="shared" si="19"/>
        <v>-1.7000000000000001E-2</v>
      </c>
      <c r="Q13" s="142">
        <f t="shared" si="20"/>
        <v>-1.7000000000000001E-2</v>
      </c>
      <c r="R13" s="142">
        <f t="shared" si="21"/>
        <v>-6.2E-2</v>
      </c>
      <c r="S13" s="142">
        <f t="shared" si="22"/>
        <v>-6.2E-2</v>
      </c>
      <c r="T13" s="142">
        <f t="shared" si="23"/>
        <v>0</v>
      </c>
      <c r="V13" s="29">
        <f ca="1">SUMIF(Effektmåling!$D$53:$E$57,'DB materialer'!B13,Effektmåling!$H$53:$H$57)</f>
        <v>0</v>
      </c>
      <c r="W13" s="477" t="str">
        <f ca="1">IF((V13*D13)=0,"",IF(Effektmåling!$Q$241="Ja",1.3*(V13*D13),V13*D13))</f>
        <v/>
      </c>
      <c r="X13" s="29" t="str">
        <f ca="1">IF(W13="","",RANK(W13,$W$7:$W$56,0)+COUNTIF($W$7:W13,W13)-1)</f>
        <v/>
      </c>
      <c r="Y13" s="29" t="str">
        <f t="shared" ca="1" si="6"/>
        <v/>
      </c>
      <c r="AA13" s="29">
        <f ca="1">$C$122*SUMIF(Effektmåling!$D$128:$E$132,'DB materialer'!$B13,Effektmåling!$I$128:$I$132)</f>
        <v>0</v>
      </c>
      <c r="AB13" s="477" t="str">
        <f ca="1">IF((AA13*D13)=0,"",IF(Effektmåling!$Q$241="Ja",1.3*(AA13*D13),AA13*D13))</f>
        <v/>
      </c>
      <c r="AC13" s="29" t="str">
        <f ca="1">IF(AB13="","",RANK(AB13,$AB$7:$AB$56,0)+COUNTIF($AB$7:AB13,AB13)-1)</f>
        <v/>
      </c>
      <c r="AD13" s="29" t="str">
        <f t="shared" ca="1" si="7"/>
        <v/>
      </c>
      <c r="AE13" s="29"/>
      <c r="AF13" s="29" t="str">
        <f>IF((SUMIFS(Effektmåling!$J$178:$J$182,Effektmåling!$D$178:$D$182,$B13,$AH$120:$AH$124,'DB materialer'!AF$3))&lt;&gt;0,(SUMIFS(Effektmåling!$J$178:$J$182,Effektmåling!$D$178:$D$182,$B13,$AH$120:$AH$124,'DB materialer'!AF$3))*-O13,"")</f>
        <v/>
      </c>
      <c r="AG13" s="29" t="str">
        <f>IF((SUMIFS(Effektmåling!$J$178:$J$182,Effektmåling!$D$178:$D$182,$B13,$AH$120:$AH$124,'DB materialer'!AG$3))&lt;&gt;0,(SUMIFS(Effektmåling!$J$178:$J$182,Effektmåling!$D$178:$D$182,$B13,$AH$120:$AH$124,'DB materialer'!AG$3))*-P13,"")</f>
        <v/>
      </c>
      <c r="AH13" s="29" t="str">
        <f>IF((SUMIFS(Effektmåling!$J$178:$J$182,Effektmåling!$D$178:$D$182,$B13,$AH$120:$AH$124,'DB materialer'!AH$3))&lt;&gt;0,(SUMIFS(Effektmåling!$J$178:$J$182,Effektmåling!$D$178:$D$182,$B13,$AH$120:$AH$124,'DB materialer'!AH$3))*-Q13,"")</f>
        <v/>
      </c>
      <c r="AI13" s="29" t="str">
        <f>IF((SUMIFS(Effektmåling!$J$178:$J$182,Effektmåling!$D$178:$D$182,$B13,$AH$120:$AH$124,'DB materialer'!AI$3))&lt;&gt;0,(SUMIFS(Effektmåling!$J$178:$J$182,Effektmåling!$D$178:$D$182,$B13,$AH$120:$AH$124,'DB materialer'!AI$3))*-R13,"")</f>
        <v/>
      </c>
      <c r="AJ13" s="29" t="str">
        <f>IF((SUMIFS(Effektmåling!$J$178:$J$182,Effektmåling!$D$178:$D$182,$B13,$AH$120:$AH$124,'DB materialer'!AJ$3))&lt;&gt;0,(SUMIFS(Effektmåling!$J$178:$J$182,Effektmåling!$D$178:$D$182,$B13,$AH$120:$AH$124,'DB materialer'!AJ$3))*-S13,"")</f>
        <v/>
      </c>
      <c r="AK13" s="29" t="str">
        <f>IF((SUMIFS(Effektmåling!$J$178:$J$182,Effektmåling!$D$178:$D$182,$B13,$AH$120:$AH$124,'DB materialer'!AK$3))&lt;&gt;0,(SUMIFS(Effektmåling!$J$178:$J$182,Effektmåling!$D$178:$D$182,$B13,$AH$120:$AH$124,'DB materialer'!AK$3))*-T13,"")</f>
        <v/>
      </c>
      <c r="AM13" s="29" t="str">
        <f>IF((SUMIFS(Effektmåling!$J$163:$J$167,Effektmåling!$D$163:$D$167,$B13,$AO$120:$AO$124,'DB materialer'!AM$3))&lt;&gt;0,(SUMIFS(Effektmåling!$J$163:$J$167,Effektmåling!$D$163:$D$167,$B13,$AO$120:$AO$124,'DB materialer'!AM$3))*(-O13)*($C$122),"")</f>
        <v/>
      </c>
      <c r="AN13" s="29" t="str">
        <f>IF((SUMIFS(Effektmåling!$J$163:$J$167,Effektmåling!$D$163:$D$167,$B13,$AO$120:$AO$124,'DB materialer'!AN$3))&lt;&gt;0,(SUMIFS(Effektmåling!$J$163:$J$167,Effektmåling!$D$163:$D$167,$B13,$AO$120:$AO$124,'DB materialer'!AN$3))*(-P13)*($C$122),"")</f>
        <v/>
      </c>
      <c r="AO13" s="29" t="str">
        <f>IF((SUMIFS(Effektmåling!$J$163:$J$167,Effektmåling!$D$163:$D$167,$B13,$AO$120:$AO$124,'DB materialer'!AO$3))&lt;&gt;0,(SUMIFS(Effektmåling!$J$163:$J$167,Effektmåling!$D$163:$D$167,$B13,$AO$120:$AO$124,'DB materialer'!AO$3))*(-Q13)*($C$122),"")</f>
        <v/>
      </c>
      <c r="AP13" s="29" t="str">
        <f>IF((SUMIFS(Effektmåling!$J$163:$J$167,Effektmåling!$D$163:$D$167,$B13,$AO$120:$AO$124,'DB materialer'!AP$3))&lt;&gt;0,(SUMIFS(Effektmåling!$J$163:$J$167,Effektmåling!$D$163:$D$167,$B13,$AO$120:$AO$124,'DB materialer'!AP$3))*(-R13)*($C$122),"")</f>
        <v/>
      </c>
      <c r="AQ13" s="29" t="str">
        <f>IF((SUMIFS(Effektmåling!$J$163:$J$167,Effektmåling!$D$163:$D$167,$B13,$AO$120:$AO$124,'DB materialer'!AQ$3))&lt;&gt;0,(SUMIFS(Effektmåling!$J$163:$J$167,Effektmåling!$D$163:$D$167,$B13,$AO$120:$AO$124,'DB materialer'!AQ$3))*(-S13)*($C$122),"")</f>
        <v/>
      </c>
      <c r="AR13" s="29" t="str">
        <f>IF((SUMIFS(Effektmåling!$J$163:$J$167,Effektmåling!$D$163:$D$167,$B13,$AO$120:$AO$124,'DB materialer'!AR$3))&lt;&gt;0,(SUMIFS(Effektmåling!$J$163:$J$167,Effektmåling!$D$163:$D$167,$B13,$AO$120:$AO$124,'DB materialer'!AR$3))*(-T13)*($C$122),"")</f>
        <v/>
      </c>
      <c r="AT13" s="30">
        <f t="shared" si="8"/>
        <v>1.0000000000000001E-30</v>
      </c>
      <c r="AU13" s="40">
        <f t="shared" si="9"/>
        <v>1.0000000000000001E-30</v>
      </c>
      <c r="AV13" s="41">
        <f t="shared" si="10"/>
        <v>1.0000000000000001E-30</v>
      </c>
      <c r="AW13" s="40">
        <f t="shared" si="11"/>
        <v>1.0000000000000001E-30</v>
      </c>
      <c r="AX13" s="41">
        <f t="shared" si="12"/>
        <v>1.0000000000000001E-30</v>
      </c>
      <c r="AY13" s="41">
        <f t="shared" si="13"/>
        <v>1.0000000000000001E-30</v>
      </c>
      <c r="BA13" s="29" t="str">
        <f>IF((SUMIFS(Effektmåling!$J$178:$J$182,Effektmåling!$D$178:$D$182,$B13,$AH$120:$AH$124,BA$3))&lt;&gt;0,(SUMIFS(Effektmåling!$J$178:$J$182,Effektmåling!$D$178:$D$182,$B13,$AH$120:$AH$124,BA$3))*-AT13,"")</f>
        <v/>
      </c>
      <c r="BB13" s="29" t="str">
        <f>IF((SUMIFS(Effektmåling!$J$178:$J$182,Effektmåling!$D$178:$D$182,$B13,$AH$120:$AH$124,BB$3))&lt;&gt;0,(SUMIFS(Effektmåling!$J$178:$J$182,Effektmåling!$D$178:$D$182,$B13,$AH$120:$AH$124,BB$3))*-AU13,"")</f>
        <v/>
      </c>
      <c r="BC13" s="29" t="str">
        <f>IF((SUMIFS(Effektmåling!$J$178:$J$182,Effektmåling!$D$178:$D$182,$B13,$AH$120:$AH$124,BC$3))&lt;&gt;0,(SUMIFS(Effektmåling!$J$178:$J$182,Effektmåling!$D$178:$D$182,$B13,$AH$120:$AH$124,BC$3))*-AV13,"")</f>
        <v/>
      </c>
      <c r="BD13" s="29" t="str">
        <f>IF((SUMIFS(Effektmåling!$J$178:$J$182,Effektmåling!$D$178:$D$182,$B13,$AH$120:$AH$124,BD$3))&lt;&gt;0,(SUMIFS(Effektmåling!$J$178:$J$182,Effektmåling!$D$178:$D$182,$B13,$AH$120:$AH$124,BD$3))*-AW13,"")</f>
        <v/>
      </c>
      <c r="BE13" s="29" t="str">
        <f>IF((SUMIFS(Effektmåling!$J$178:$J$182,Effektmåling!$D$178:$D$182,$B13,$AH$120:$AH$124,BE$3))&lt;&gt;0,(SUMIFS(Effektmåling!$J$178:$J$182,Effektmåling!$D$178:$D$182,$B13,$AH$120:$AH$124,BE$3))*-AX13,"")</f>
        <v/>
      </c>
      <c r="BF13" s="29" t="str">
        <f>IF((SUMIFS(Effektmåling!$J$178:$J$182,Effektmåling!$D$178:$D$182,$B13,$AH$120:$AH$124,BF$3))&lt;&gt;0,(SUMIFS(Effektmåling!$J$178:$J$182,Effektmåling!$D$178:$D$182,$B13,$AH$120:$AH$124,BF$3))*-AY13,"")</f>
        <v/>
      </c>
      <c r="BH13" s="29" t="str">
        <f>IF((SUMIFS(Effektmåling!$J$163:$J$167,Effektmåling!$D$163:$D$167,$B13,$AO$120:$AO$124,BH$3))&lt;&gt;0,(SUMIFS(Effektmåling!$J$163:$J$167,Effektmåling!$D$163:$D$167,$B13,$AO$120:$AO$124,BH$3))*-AT13,"")</f>
        <v/>
      </c>
      <c r="BI13" s="29" t="str">
        <f>IF((SUMIFS(Effektmåling!$J$163:$J$167,Effektmåling!$D$163:$D$167,$B13,$AO$120:$AO$124,BI$3))&lt;&gt;0,(SUMIFS(Effektmåling!$J$163:$J$167,Effektmåling!$D$163:$D$167,$B13,$AO$120:$AO$124,BI$3))*-AU13,"")</f>
        <v/>
      </c>
      <c r="BJ13" s="29" t="str">
        <f>IF((SUMIFS(Effektmåling!$J$163:$J$167,Effektmåling!$D$163:$D$167,$B13,$AO$120:$AO$124,BJ$3))&lt;&gt;0,(SUMIFS(Effektmåling!$J$163:$J$167,Effektmåling!$D$163:$D$167,$B13,$AO$120:$AO$124,BJ$3))*-AV13,"")</f>
        <v/>
      </c>
      <c r="BK13" s="29" t="str">
        <f>IF((SUMIFS(Effektmåling!$J$163:$J$167,Effektmåling!$D$163:$D$167,$B13,$AO$120:$AO$124,BK$3))&lt;&gt;0,(SUMIFS(Effektmåling!$J$163:$J$167,Effektmåling!$D$163:$D$167,$B13,$AO$120:$AO$124,BK$3))*-AW13,"")</f>
        <v/>
      </c>
      <c r="BL13" s="29" t="str">
        <f>IF((SUMIFS(Effektmåling!$J$163:$J$167,Effektmåling!$D$163:$D$167,$B13,$AO$120:$AO$124,BL$3))&lt;&gt;0,(SUMIFS(Effektmåling!$J$163:$J$167,Effektmåling!$D$163:$D$167,$B13,$AO$120:$AO$124,BL$3))*-AX13,"")</f>
        <v/>
      </c>
      <c r="BM13" s="29" t="str">
        <f>IF((SUMIFS(Effektmåling!$J$163:$J$167,Effektmåling!$D$163:$D$167,$B13,$AO$120:$AO$124,BM$3))&lt;&gt;0,(SUMIFS(Effektmåling!$J$163:$J$167,Effektmåling!$D$163:$D$167,$B13,$AO$120:$AO$124,BM$3))*-AY13,"")</f>
        <v/>
      </c>
      <c r="BO13" s="211">
        <f t="shared" ca="1" si="24"/>
        <v>100000</v>
      </c>
      <c r="BP13" s="207" t="str">
        <f t="shared" si="4"/>
        <v>Tin</v>
      </c>
      <c r="BQ13" s="29">
        <f t="shared" ca="1" si="25"/>
        <v>0</v>
      </c>
      <c r="BR13" s="29">
        <f t="shared" ca="1" si="14"/>
        <v>100000</v>
      </c>
      <c r="BS13" s="29">
        <f t="shared" si="26"/>
        <v>7</v>
      </c>
      <c r="BT13" s="29">
        <f t="shared" ca="1" si="15"/>
        <v>100000</v>
      </c>
      <c r="BU13" s="29">
        <f t="shared" ca="1" si="16"/>
        <v>0</v>
      </c>
      <c r="BV13" s="211">
        <f t="shared" ca="1" si="29"/>
        <v>0</v>
      </c>
      <c r="BW13" s="212">
        <f t="shared" ca="1" si="17"/>
        <v>0</v>
      </c>
    </row>
    <row r="14" spans="1:80" x14ac:dyDescent="0.15">
      <c r="A14" s="19">
        <f t="shared" si="5"/>
        <v>10</v>
      </c>
      <c r="B14" s="19" t="s">
        <v>256</v>
      </c>
      <c r="C14" s="19">
        <v>1</v>
      </c>
      <c r="D14" s="100">
        <v>5.0250000000000004</v>
      </c>
      <c r="E14" s="24">
        <v>1.7000000000000001E-2</v>
      </c>
      <c r="F14" s="24">
        <v>6.2E-2</v>
      </c>
      <c r="G14" s="107">
        <v>1.6331249999999999</v>
      </c>
      <c r="H14" s="119">
        <v>0</v>
      </c>
      <c r="I14" s="125">
        <v>2198.7951807228901</v>
      </c>
      <c r="J14" s="119">
        <v>0</v>
      </c>
      <c r="K14" s="74">
        <v>0</v>
      </c>
      <c r="L14" s="130">
        <v>2.3864171363020033</v>
      </c>
      <c r="M14" s="74">
        <v>0</v>
      </c>
      <c r="O14" s="142">
        <f t="shared" si="18"/>
        <v>4.4999999999999998E-2</v>
      </c>
      <c r="P14" s="142">
        <f t="shared" si="19"/>
        <v>1.616125</v>
      </c>
      <c r="Q14" s="142">
        <f t="shared" si="20"/>
        <v>-1.7000000000000001E-2</v>
      </c>
      <c r="R14" s="142">
        <f t="shared" si="21"/>
        <v>1.5711249999999999</v>
      </c>
      <c r="S14" s="142">
        <f t="shared" si="22"/>
        <v>-6.2E-2</v>
      </c>
      <c r="T14" s="142">
        <f t="shared" si="23"/>
        <v>-1.6331249999999999</v>
      </c>
      <c r="V14" s="29">
        <f ca="1">SUMIF(Effektmåling!$D$53:$E$57,'DB materialer'!B14,Effektmåling!$H$53:$H$57)</f>
        <v>0</v>
      </c>
      <c r="W14" s="477" t="str">
        <f ca="1">IF((V14*D14)=0,"",IF(Effektmåling!$Q$241="Ja",1.3*(V14*D14),V14*D14))</f>
        <v/>
      </c>
      <c r="X14" s="29" t="str">
        <f ca="1">IF(W14="","",RANK(W14,$W$7:$W$56,0)+COUNTIF($W$7:W14,W14)-1)</f>
        <v/>
      </c>
      <c r="Y14" s="29" t="str">
        <f t="shared" ca="1" si="6"/>
        <v/>
      </c>
      <c r="AA14" s="29">
        <f ca="1">$C$122*SUMIF(Effektmåling!$D$128:$E$132,'DB materialer'!$B14,Effektmåling!$I$128:$I$132)</f>
        <v>0</v>
      </c>
      <c r="AB14" s="477" t="str">
        <f ca="1">IF((AA14*D14)=0,"",IF(Effektmåling!$Q$241="Ja",1.3*(AA14*D14),AA14*D14))</f>
        <v/>
      </c>
      <c r="AC14" s="29" t="str">
        <f ca="1">IF(AB14="","",RANK(AB14,$AB$7:$AB$56,0)+COUNTIF($AB$7:AB14,AB14)-1)</f>
        <v/>
      </c>
      <c r="AD14" s="29" t="str">
        <f t="shared" ca="1" si="7"/>
        <v/>
      </c>
      <c r="AE14" s="29"/>
      <c r="AF14" s="29" t="str">
        <f>IF((SUMIFS(Effektmåling!$J$178:$J$182,Effektmåling!$D$178:$D$182,$B14,$AH$120:$AH$124,'DB materialer'!AF$3))&lt;&gt;0,(SUMIFS(Effektmåling!$J$178:$J$182,Effektmåling!$D$178:$D$182,$B14,$AH$120:$AH$124,'DB materialer'!AF$3))*-O14,"")</f>
        <v/>
      </c>
      <c r="AG14" s="29" t="str">
        <f>IF((SUMIFS(Effektmåling!$J$178:$J$182,Effektmåling!$D$178:$D$182,$B14,$AH$120:$AH$124,'DB materialer'!AG$3))&lt;&gt;0,(SUMIFS(Effektmåling!$J$178:$J$182,Effektmåling!$D$178:$D$182,$B14,$AH$120:$AH$124,'DB materialer'!AG$3))*-P14,"")</f>
        <v/>
      </c>
      <c r="AH14" s="29" t="str">
        <f>IF((SUMIFS(Effektmåling!$J$178:$J$182,Effektmåling!$D$178:$D$182,$B14,$AH$120:$AH$124,'DB materialer'!AH$3))&lt;&gt;0,(SUMIFS(Effektmåling!$J$178:$J$182,Effektmåling!$D$178:$D$182,$B14,$AH$120:$AH$124,'DB materialer'!AH$3))*-Q14,"")</f>
        <v/>
      </c>
      <c r="AI14" s="29" t="str">
        <f>IF((SUMIFS(Effektmåling!$J$178:$J$182,Effektmåling!$D$178:$D$182,$B14,$AH$120:$AH$124,'DB materialer'!AI$3))&lt;&gt;0,(SUMIFS(Effektmåling!$J$178:$J$182,Effektmåling!$D$178:$D$182,$B14,$AH$120:$AH$124,'DB materialer'!AI$3))*-R14,"")</f>
        <v/>
      </c>
      <c r="AJ14" s="29" t="str">
        <f>IF((SUMIFS(Effektmåling!$J$178:$J$182,Effektmåling!$D$178:$D$182,$B14,$AH$120:$AH$124,'DB materialer'!AJ$3))&lt;&gt;0,(SUMIFS(Effektmåling!$J$178:$J$182,Effektmåling!$D$178:$D$182,$B14,$AH$120:$AH$124,'DB materialer'!AJ$3))*-S14,"")</f>
        <v/>
      </c>
      <c r="AK14" s="29" t="str">
        <f>IF((SUMIFS(Effektmåling!$J$178:$J$182,Effektmåling!$D$178:$D$182,$B14,$AH$120:$AH$124,'DB materialer'!AK$3))&lt;&gt;0,(SUMIFS(Effektmåling!$J$178:$J$182,Effektmåling!$D$178:$D$182,$B14,$AH$120:$AH$124,'DB materialer'!AK$3))*-T14,"")</f>
        <v/>
      </c>
      <c r="AM14" s="29" t="str">
        <f>IF((SUMIFS(Effektmåling!$J$163:$J$167,Effektmåling!$D$163:$D$167,$B14,$AO$120:$AO$124,'DB materialer'!AM$3))&lt;&gt;0,(SUMIFS(Effektmåling!$J$163:$J$167,Effektmåling!$D$163:$D$167,$B14,$AO$120:$AO$124,'DB materialer'!AM$3))*(-O14)*($C$122),"")</f>
        <v/>
      </c>
      <c r="AN14" s="29" t="str">
        <f>IF((SUMIFS(Effektmåling!$J$163:$J$167,Effektmåling!$D$163:$D$167,$B14,$AO$120:$AO$124,'DB materialer'!AN$3))&lt;&gt;0,(SUMIFS(Effektmåling!$J$163:$J$167,Effektmåling!$D$163:$D$167,$B14,$AO$120:$AO$124,'DB materialer'!AN$3))*(-P14)*($C$122),"")</f>
        <v/>
      </c>
      <c r="AO14" s="29" t="str">
        <f>IF((SUMIFS(Effektmåling!$J$163:$J$167,Effektmåling!$D$163:$D$167,$B14,$AO$120:$AO$124,'DB materialer'!AO$3))&lt;&gt;0,(SUMIFS(Effektmåling!$J$163:$J$167,Effektmåling!$D$163:$D$167,$B14,$AO$120:$AO$124,'DB materialer'!AO$3))*(-Q14)*($C$122),"")</f>
        <v/>
      </c>
      <c r="AP14" s="29" t="str">
        <f>IF((SUMIFS(Effektmåling!$J$163:$J$167,Effektmåling!$D$163:$D$167,$B14,$AO$120:$AO$124,'DB materialer'!AP$3))&lt;&gt;0,(SUMIFS(Effektmåling!$J$163:$J$167,Effektmåling!$D$163:$D$167,$B14,$AO$120:$AO$124,'DB materialer'!AP$3))*(-R14)*($C$122),"")</f>
        <v/>
      </c>
      <c r="AQ14" s="29" t="str">
        <f>IF((SUMIFS(Effektmåling!$J$163:$J$167,Effektmåling!$D$163:$D$167,$B14,$AO$120:$AO$124,'DB materialer'!AQ$3))&lt;&gt;0,(SUMIFS(Effektmåling!$J$163:$J$167,Effektmåling!$D$163:$D$167,$B14,$AO$120:$AO$124,'DB materialer'!AQ$3))*(-S14)*($C$122),"")</f>
        <v/>
      </c>
      <c r="AR14" s="29" t="str">
        <f>IF((SUMIFS(Effektmåling!$J$163:$J$167,Effektmåling!$D$163:$D$167,$B14,$AO$120:$AO$124,'DB materialer'!AR$3))&lt;&gt;0,(SUMIFS(Effektmåling!$J$163:$J$167,Effektmåling!$D$163:$D$167,$B14,$AO$120:$AO$124,'DB materialer'!AR$3))*(-T14)*($C$122),"")</f>
        <v/>
      </c>
      <c r="AT14" s="30">
        <f t="shared" si="8"/>
        <v>1.0000000000000001E-30</v>
      </c>
      <c r="AU14" s="40">
        <f t="shared" si="9"/>
        <v>2.3864171363020033</v>
      </c>
      <c r="AV14" s="41">
        <f t="shared" si="10"/>
        <v>1.0000000000000001E-30</v>
      </c>
      <c r="AW14" s="40">
        <f t="shared" si="11"/>
        <v>2.3864171363020033</v>
      </c>
      <c r="AX14" s="41">
        <f t="shared" si="12"/>
        <v>1.0000000000000001E-30</v>
      </c>
      <c r="AY14" s="41">
        <f t="shared" si="13"/>
        <v>-2.3864171363020033</v>
      </c>
      <c r="BA14" s="29" t="str">
        <f>IF((SUMIFS(Effektmåling!$J$178:$J$182,Effektmåling!$D$178:$D$182,$B14,$AH$120:$AH$124,BA$3))&lt;&gt;0,(SUMIFS(Effektmåling!$J$178:$J$182,Effektmåling!$D$178:$D$182,$B14,$AH$120:$AH$124,BA$3))*-AT14,"")</f>
        <v/>
      </c>
      <c r="BB14" s="29" t="str">
        <f>IF((SUMIFS(Effektmåling!$J$178:$J$182,Effektmåling!$D$178:$D$182,$B14,$AH$120:$AH$124,BB$3))&lt;&gt;0,(SUMIFS(Effektmåling!$J$178:$J$182,Effektmåling!$D$178:$D$182,$B14,$AH$120:$AH$124,BB$3))*-AU14,"")</f>
        <v/>
      </c>
      <c r="BC14" s="29" t="str">
        <f>IF((SUMIFS(Effektmåling!$J$178:$J$182,Effektmåling!$D$178:$D$182,$B14,$AH$120:$AH$124,BC$3))&lt;&gt;0,(SUMIFS(Effektmåling!$J$178:$J$182,Effektmåling!$D$178:$D$182,$B14,$AH$120:$AH$124,BC$3))*-AV14,"")</f>
        <v/>
      </c>
      <c r="BD14" s="29" t="str">
        <f>IF((SUMIFS(Effektmåling!$J$178:$J$182,Effektmåling!$D$178:$D$182,$B14,$AH$120:$AH$124,BD$3))&lt;&gt;0,(SUMIFS(Effektmåling!$J$178:$J$182,Effektmåling!$D$178:$D$182,$B14,$AH$120:$AH$124,BD$3))*-AW14,"")</f>
        <v/>
      </c>
      <c r="BE14" s="29" t="str">
        <f>IF((SUMIFS(Effektmåling!$J$178:$J$182,Effektmåling!$D$178:$D$182,$B14,$AH$120:$AH$124,BE$3))&lt;&gt;0,(SUMIFS(Effektmåling!$J$178:$J$182,Effektmåling!$D$178:$D$182,$B14,$AH$120:$AH$124,BE$3))*-AX14,"")</f>
        <v/>
      </c>
      <c r="BF14" s="29" t="str">
        <f>IF((SUMIFS(Effektmåling!$J$178:$J$182,Effektmåling!$D$178:$D$182,$B14,$AH$120:$AH$124,BF$3))&lt;&gt;0,(SUMIFS(Effektmåling!$J$178:$J$182,Effektmåling!$D$178:$D$182,$B14,$AH$120:$AH$124,BF$3))*-AY14,"")</f>
        <v/>
      </c>
      <c r="BH14" s="29" t="str">
        <f>IF((SUMIFS(Effektmåling!$J$163:$J$167,Effektmåling!$D$163:$D$167,$B14,$AO$120:$AO$124,BH$3))&lt;&gt;0,(SUMIFS(Effektmåling!$J$163:$J$167,Effektmåling!$D$163:$D$167,$B14,$AO$120:$AO$124,BH$3))*-AT14,"")</f>
        <v/>
      </c>
      <c r="BI14" s="29" t="str">
        <f>IF((SUMIFS(Effektmåling!$J$163:$J$167,Effektmåling!$D$163:$D$167,$B14,$AO$120:$AO$124,BI$3))&lt;&gt;0,(SUMIFS(Effektmåling!$J$163:$J$167,Effektmåling!$D$163:$D$167,$B14,$AO$120:$AO$124,BI$3))*-AU14,"")</f>
        <v/>
      </c>
      <c r="BJ14" s="29" t="str">
        <f>IF((SUMIFS(Effektmåling!$J$163:$J$167,Effektmåling!$D$163:$D$167,$B14,$AO$120:$AO$124,BJ$3))&lt;&gt;0,(SUMIFS(Effektmåling!$J$163:$J$167,Effektmåling!$D$163:$D$167,$B14,$AO$120:$AO$124,BJ$3))*-AV14,"")</f>
        <v/>
      </c>
      <c r="BK14" s="29" t="str">
        <f>IF((SUMIFS(Effektmåling!$J$163:$J$167,Effektmåling!$D$163:$D$167,$B14,$AO$120:$AO$124,BK$3))&lt;&gt;0,(SUMIFS(Effektmåling!$J$163:$J$167,Effektmåling!$D$163:$D$167,$B14,$AO$120:$AO$124,BK$3))*-AW14,"")</f>
        <v/>
      </c>
      <c r="BL14" s="29" t="str">
        <f>IF((SUMIFS(Effektmåling!$J$163:$J$167,Effektmåling!$D$163:$D$167,$B14,$AO$120:$AO$124,BL$3))&lt;&gt;0,(SUMIFS(Effektmåling!$J$163:$J$167,Effektmåling!$D$163:$D$167,$B14,$AO$120:$AO$124,BL$3))*-AX14,"")</f>
        <v/>
      </c>
      <c r="BM14" s="29" t="str">
        <f>IF((SUMIFS(Effektmåling!$J$163:$J$167,Effektmåling!$D$163:$D$167,$B14,$AO$120:$AO$124,BM$3))&lt;&gt;0,(SUMIFS(Effektmåling!$J$163:$J$167,Effektmåling!$D$163:$D$167,$B14,$AO$120:$AO$124,BM$3))*-AY14,"")</f>
        <v/>
      </c>
      <c r="BO14" s="211">
        <f t="shared" ca="1" si="24"/>
        <v>100000</v>
      </c>
      <c r="BP14" s="207" t="str">
        <f t="shared" si="4"/>
        <v>Zink</v>
      </c>
      <c r="BQ14" s="29">
        <f t="shared" ca="1" si="25"/>
        <v>0</v>
      </c>
      <c r="BR14" s="29">
        <f t="shared" ca="1" si="14"/>
        <v>100000</v>
      </c>
      <c r="BS14" s="29">
        <f t="shared" si="26"/>
        <v>8</v>
      </c>
      <c r="BT14" s="29">
        <f t="shared" ca="1" si="15"/>
        <v>100000</v>
      </c>
      <c r="BU14" s="29">
        <f t="shared" ca="1" si="16"/>
        <v>0</v>
      </c>
      <c r="BV14" s="211">
        <f t="shared" ca="1" si="29"/>
        <v>0</v>
      </c>
      <c r="BW14" s="212">
        <f t="shared" ca="1" si="17"/>
        <v>0</v>
      </c>
    </row>
    <row r="15" spans="1:80" ht="21" x14ac:dyDescent="0.15">
      <c r="A15" s="19">
        <f t="shared" si="5"/>
        <v>11</v>
      </c>
      <c r="B15" s="19" t="s">
        <v>257</v>
      </c>
      <c r="C15" s="18" t="s">
        <v>245</v>
      </c>
      <c r="D15" s="18" t="s">
        <v>245</v>
      </c>
      <c r="E15" s="18" t="s">
        <v>245</v>
      </c>
      <c r="F15" s="18" t="s">
        <v>245</v>
      </c>
      <c r="G15" s="18" t="s">
        <v>245</v>
      </c>
      <c r="H15" s="18" t="s">
        <v>245</v>
      </c>
      <c r="I15" s="169" t="s">
        <v>245</v>
      </c>
      <c r="J15" s="18" t="s">
        <v>245</v>
      </c>
      <c r="K15" s="18" t="s">
        <v>245</v>
      </c>
      <c r="L15" s="18" t="s">
        <v>245</v>
      </c>
      <c r="M15" s="18" t="s">
        <v>245</v>
      </c>
      <c r="O15" s="168"/>
      <c r="P15" s="168"/>
      <c r="Q15" s="168"/>
      <c r="R15" s="168"/>
      <c r="S15" s="168"/>
      <c r="T15" s="168"/>
      <c r="V15" s="43"/>
      <c r="W15" s="477"/>
      <c r="X15" s="45"/>
      <c r="Y15" s="45"/>
      <c r="AA15" s="45"/>
      <c r="AB15" s="47"/>
      <c r="AC15" s="45"/>
      <c r="AD15" s="44"/>
      <c r="AE15" s="44"/>
      <c r="AF15" s="45"/>
      <c r="AG15" s="45"/>
      <c r="AH15" s="45"/>
      <c r="AI15" s="45"/>
      <c r="AJ15" s="45"/>
      <c r="AK15" s="45"/>
      <c r="AM15" s="45"/>
      <c r="AN15" s="45"/>
      <c r="AO15" s="45"/>
      <c r="AP15" s="45"/>
      <c r="AQ15" s="45"/>
      <c r="AR15" s="45"/>
      <c r="AT15" s="47"/>
      <c r="AU15" s="149"/>
      <c r="AV15" s="51"/>
      <c r="AW15" s="149"/>
      <c r="AX15" s="51"/>
      <c r="AY15" s="51"/>
      <c r="BA15" s="45"/>
      <c r="BB15" s="45"/>
      <c r="BC15" s="45"/>
      <c r="BD15" s="45"/>
      <c r="BE15" s="45"/>
      <c r="BF15" s="45"/>
      <c r="BH15" s="45"/>
      <c r="BI15" s="45"/>
      <c r="BJ15" s="45"/>
      <c r="BK15" s="45"/>
      <c r="BL15" s="45"/>
      <c r="BM15" s="45"/>
      <c r="BO15" s="211">
        <f t="shared" si="24"/>
        <v>100000</v>
      </c>
      <c r="BP15" s="207" t="str">
        <f t="shared" si="4"/>
        <v>-PAPIR og PAP-</v>
      </c>
      <c r="BQ15" s="29">
        <f t="shared" si="25"/>
        <v>0</v>
      </c>
      <c r="BR15" s="29">
        <f t="shared" si="14"/>
        <v>100000</v>
      </c>
      <c r="BS15" s="29">
        <f t="shared" si="26"/>
        <v>9</v>
      </c>
      <c r="BT15" s="29">
        <f t="shared" ca="1" si="15"/>
        <v>100000</v>
      </c>
      <c r="BU15" s="29">
        <f t="shared" ca="1" si="16"/>
        <v>0</v>
      </c>
      <c r="BV15" s="211">
        <f t="shared" ca="1" si="29"/>
        <v>0</v>
      </c>
      <c r="BW15" s="212">
        <f t="shared" ca="1" si="17"/>
        <v>0</v>
      </c>
    </row>
    <row r="16" spans="1:80" x14ac:dyDescent="0.15">
      <c r="A16" s="19">
        <f t="shared" si="5"/>
        <v>12</v>
      </c>
      <c r="B16" s="19" t="s">
        <v>258</v>
      </c>
      <c r="C16" s="19">
        <v>1</v>
      </c>
      <c r="D16" s="100">
        <v>1.7416</v>
      </c>
      <c r="E16" s="24">
        <v>0.87019999999999997</v>
      </c>
      <c r="F16" s="24">
        <v>1.44</v>
      </c>
      <c r="G16" s="24">
        <v>0.627</v>
      </c>
      <c r="H16" s="119">
        <v>0</v>
      </c>
      <c r="I16" s="74">
        <v>0</v>
      </c>
      <c r="J16" s="119">
        <v>0</v>
      </c>
      <c r="K16" s="74">
        <v>0</v>
      </c>
      <c r="L16" s="130">
        <v>0.91620882936784154</v>
      </c>
      <c r="M16" s="74">
        <v>0</v>
      </c>
      <c r="O16" s="142">
        <f t="shared" si="18"/>
        <v>0.56979999999999997</v>
      </c>
      <c r="P16" s="142">
        <f t="shared" si="19"/>
        <v>-0.24319999999999997</v>
      </c>
      <c r="Q16" s="142">
        <f t="shared" si="20"/>
        <v>-0.87019999999999997</v>
      </c>
      <c r="R16" s="142">
        <f t="shared" si="21"/>
        <v>-0.81299999999999994</v>
      </c>
      <c r="S16" s="142">
        <f t="shared" si="22"/>
        <v>-1.44</v>
      </c>
      <c r="T16" s="142">
        <f t="shared" si="23"/>
        <v>-0.627</v>
      </c>
      <c r="V16" s="29">
        <f ca="1">SUMIF(Effektmåling!$D$53:$E$57,'DB materialer'!B16,Effektmåling!$H$53:$H$57)</f>
        <v>0</v>
      </c>
      <c r="W16" s="477" t="str">
        <f ca="1">IF((V16*D16)=0,"",IF(Effektmåling!$Q$241="Ja",1.3*(V16*D16),V16*D16))</f>
        <v/>
      </c>
      <c r="X16" s="29" t="str">
        <f ca="1">IF(W16="","",RANK(W16,$W$7:$W$56,0)+COUNTIF($W$7:W16,W16)-1)</f>
        <v/>
      </c>
      <c r="Y16" s="29" t="str">
        <f ca="1">IF((V16*I16)=0,"",V16*I16)</f>
        <v/>
      </c>
      <c r="AA16" s="29">
        <f ca="1">$C$122*SUMIF(Effektmåling!$D$128:$E$132,'DB materialer'!$B16,Effektmåling!$I$128:$I$132)</f>
        <v>0</v>
      </c>
      <c r="AB16" s="30" t="str">
        <f ca="1">IF((AA16*D16)=0,"",IF(Effektmåling!$Q$241="Ja",1.3*(AA16*D16),AA16*D16))</f>
        <v/>
      </c>
      <c r="AC16" s="29" t="str">
        <f ca="1">IF(AB16="","",RANK(AB16,$AB$7:$AB$56,0)+COUNTIF($AB$7:AB16,AB16)-1)</f>
        <v/>
      </c>
      <c r="AD16" s="29">
        <f ca="1">IF((AA16*I16)=0,0,AA16*I16)</f>
        <v>0</v>
      </c>
      <c r="AE16" s="29"/>
      <c r="AF16" s="29" t="str">
        <f>IF((SUMIFS(Effektmåling!$J$178:$J$182,Effektmåling!$D$178:$D$182,$B16,$AH$120:$AH$124,'DB materialer'!AF$3))&lt;&gt;0,(SUMIFS(Effektmåling!$J$178:$J$182,Effektmåling!$D$178:$D$182,$B16,$AH$120:$AH$124,'DB materialer'!AF$3))*-O16,"")</f>
        <v/>
      </c>
      <c r="AG16" s="29" t="str">
        <f>IF((SUMIFS(Effektmåling!$J$178:$J$182,Effektmåling!$D$178:$D$182,$B16,$AH$120:$AH$124,'DB materialer'!AG$3))&lt;&gt;0,(SUMIFS(Effektmåling!$J$178:$J$182,Effektmåling!$D$178:$D$182,$B16,$AH$120:$AH$124,'DB materialer'!AG$3))*-P16,"")</f>
        <v/>
      </c>
      <c r="AH16" s="29" t="str">
        <f>IF((SUMIFS(Effektmåling!$J$178:$J$182,Effektmåling!$D$178:$D$182,$B16,$AH$120:$AH$124,'DB materialer'!AH$3))&lt;&gt;0,(SUMIFS(Effektmåling!$J$178:$J$182,Effektmåling!$D$178:$D$182,$B16,$AH$120:$AH$124,'DB materialer'!AH$3))*-Q16,"")</f>
        <v/>
      </c>
      <c r="AI16" s="29" t="str">
        <f>IF((SUMIFS(Effektmåling!$J$178:$J$182,Effektmåling!$D$178:$D$182,$B16,$AH$120:$AH$124,'DB materialer'!AI$3))&lt;&gt;0,(SUMIFS(Effektmåling!$J$178:$J$182,Effektmåling!$D$178:$D$182,$B16,$AH$120:$AH$124,'DB materialer'!AI$3))*-R16,"")</f>
        <v/>
      </c>
      <c r="AJ16" s="29" t="str">
        <f>IF((SUMIFS(Effektmåling!$J$178:$J$182,Effektmåling!$D$178:$D$182,$B16,$AH$120:$AH$124,'DB materialer'!AJ$3))&lt;&gt;0,(SUMIFS(Effektmåling!$J$178:$J$182,Effektmåling!$D$178:$D$182,$B16,$AH$120:$AH$124,'DB materialer'!AJ$3))*-S16,"")</f>
        <v/>
      </c>
      <c r="AK16" s="29" t="str">
        <f>IF((SUMIFS(Effektmåling!$J$178:$J$182,Effektmåling!$D$178:$D$182,$B16,$AH$120:$AH$124,'DB materialer'!AK$3))&lt;&gt;0,(SUMIFS(Effektmåling!$J$178:$J$182,Effektmåling!$D$178:$D$182,$B16,$AH$120:$AH$124,'DB materialer'!AK$3))*-T16,"")</f>
        <v/>
      </c>
      <c r="AM16" s="29" t="str">
        <f>IF((SUMIFS(Effektmåling!$J$163:$J$167,Effektmåling!$D$163:$D$167,$B16,$AO$120:$AO$124,'DB materialer'!AM$3))&lt;&gt;0,(SUMIFS(Effektmåling!$J$163:$J$167,Effektmåling!$D$163:$D$167,$B16,$AO$120:$AO$124,'DB materialer'!AM$3))*(-O16)*($C$122),"")</f>
        <v/>
      </c>
      <c r="AN16" s="29" t="str">
        <f>IF((SUMIFS(Effektmåling!$J$163:$J$167,Effektmåling!$D$163:$D$167,$B16,$AO$120:$AO$124,'DB materialer'!AN$3))&lt;&gt;0,(SUMIFS(Effektmåling!$J$163:$J$167,Effektmåling!$D$163:$D$167,$B16,$AO$120:$AO$124,'DB materialer'!AN$3))*(-P16)*($C$122),"")</f>
        <v/>
      </c>
      <c r="AO16" s="29" t="str">
        <f>IF((SUMIFS(Effektmåling!$J$163:$J$167,Effektmåling!$D$163:$D$167,$B16,$AO$120:$AO$124,'DB materialer'!AO$3))&lt;&gt;0,(SUMIFS(Effektmåling!$J$163:$J$167,Effektmåling!$D$163:$D$167,$B16,$AO$120:$AO$124,'DB materialer'!AO$3))*(-Q16)*($C$122),"")</f>
        <v/>
      </c>
      <c r="AP16" s="29" t="str">
        <f>IF((SUMIFS(Effektmåling!$J$163:$J$167,Effektmåling!$D$163:$D$167,$B16,$AO$120:$AO$124,'DB materialer'!AP$3))&lt;&gt;0,(SUMIFS(Effektmåling!$J$163:$J$167,Effektmåling!$D$163:$D$167,$B16,$AO$120:$AO$124,'DB materialer'!AP$3))*(-R16)*($C$122),"")</f>
        <v/>
      </c>
      <c r="AQ16" s="29" t="str">
        <f>IF((SUMIFS(Effektmåling!$J$163:$J$167,Effektmåling!$D$163:$D$167,$B16,$AO$120:$AO$124,'DB materialer'!AQ$3))&lt;&gt;0,(SUMIFS(Effektmåling!$J$163:$J$167,Effektmåling!$D$163:$D$167,$B16,$AO$120:$AO$124,'DB materialer'!AQ$3))*(-S16)*($C$122),"")</f>
        <v/>
      </c>
      <c r="AR16" s="29" t="str">
        <f>IF((SUMIFS(Effektmåling!$J$163:$J$167,Effektmåling!$D$163:$D$167,$B16,$AO$120:$AO$124,'DB materialer'!AR$3))&lt;&gt;0,(SUMIFS(Effektmåling!$J$163:$J$167,Effektmåling!$D$163:$D$167,$B16,$AO$120:$AO$124,'DB materialer'!AR$3))*(-T16)*($C$122),"")</f>
        <v/>
      </c>
      <c r="AT16" s="30">
        <f>IF((K16-J16)=0,1E-30,K16-J16)</f>
        <v>1.0000000000000001E-30</v>
      </c>
      <c r="AU16" s="40">
        <f>IF((L16-J16)=0,1E-30,L16-J16)</f>
        <v>0.91620882936784154</v>
      </c>
      <c r="AV16" s="41">
        <f>IF((M16-J16)=0,1E-30,M16-J16)</f>
        <v>1.0000000000000001E-30</v>
      </c>
      <c r="AW16" s="40">
        <f>IF((L16-K16)=0,1E-30,L16-K16)</f>
        <v>0.91620882936784154</v>
      </c>
      <c r="AX16" s="41">
        <f>IF((M16-K16)=0,1E-30,M16-K16)</f>
        <v>1.0000000000000001E-30</v>
      </c>
      <c r="AY16" s="41">
        <f>IF((M16-L16)=0,1E-30,M16-L16)</f>
        <v>-0.91620882936784154</v>
      </c>
      <c r="BA16" s="29" t="str">
        <f>IF((SUMIFS(Effektmåling!$J$178:$J$182,Effektmåling!$D$178:$D$182,$B16,$AH$120:$AH$124,BA$3))&lt;&gt;0,(SUMIFS(Effektmåling!$J$178:$J$182,Effektmåling!$D$178:$D$182,$B16,$AH$120:$AH$124,BA$3))*-AT16,"")</f>
        <v/>
      </c>
      <c r="BB16" s="29" t="str">
        <f>IF((SUMIFS(Effektmåling!$J$178:$J$182,Effektmåling!$D$178:$D$182,$B16,$AH$120:$AH$124,BB$3))&lt;&gt;0,(SUMIFS(Effektmåling!$J$178:$J$182,Effektmåling!$D$178:$D$182,$B16,$AH$120:$AH$124,BB$3))*-AU16,"")</f>
        <v/>
      </c>
      <c r="BC16" s="29" t="str">
        <f>IF((SUMIFS(Effektmåling!$J$178:$J$182,Effektmåling!$D$178:$D$182,$B16,$AH$120:$AH$124,BC$3))&lt;&gt;0,(SUMIFS(Effektmåling!$J$178:$J$182,Effektmåling!$D$178:$D$182,$B16,$AH$120:$AH$124,BC$3))*-AV16,"")</f>
        <v/>
      </c>
      <c r="BD16" s="29" t="str">
        <f>IF((SUMIFS(Effektmåling!$J$178:$J$182,Effektmåling!$D$178:$D$182,$B16,$AH$120:$AH$124,BD$3))&lt;&gt;0,(SUMIFS(Effektmåling!$J$178:$J$182,Effektmåling!$D$178:$D$182,$B16,$AH$120:$AH$124,BD$3))*-AW16,"")</f>
        <v/>
      </c>
      <c r="BE16" s="29" t="str">
        <f>IF((SUMIFS(Effektmåling!$J$178:$J$182,Effektmåling!$D$178:$D$182,$B16,$AH$120:$AH$124,BE$3))&lt;&gt;0,(SUMIFS(Effektmåling!$J$178:$J$182,Effektmåling!$D$178:$D$182,$B16,$AH$120:$AH$124,BE$3))*-AX16,"")</f>
        <v/>
      </c>
      <c r="BF16" s="29" t="str">
        <f>IF((SUMIFS(Effektmåling!$J$178:$J$182,Effektmåling!$D$178:$D$182,$B16,$AH$120:$AH$124,BF$3))&lt;&gt;0,(SUMIFS(Effektmåling!$J$178:$J$182,Effektmåling!$D$178:$D$182,$B16,$AH$120:$AH$124,BF$3))*-AY16,"")</f>
        <v/>
      </c>
      <c r="BH16" s="29" t="str">
        <f>IF((SUMIFS(Effektmåling!$J$163:$J$167,Effektmåling!$D$163:$D$167,$B16,$AO$120:$AO$124,BH$3))&lt;&gt;0,(SUMIFS(Effektmåling!$J$163:$J$167,Effektmåling!$D$163:$D$167,$B16,$AO$120:$AO$124,BH$3))*-AT16,"")</f>
        <v/>
      </c>
      <c r="BI16" s="29" t="str">
        <f>IF((SUMIFS(Effektmåling!$J$163:$J$167,Effektmåling!$D$163:$D$167,$B16,$AO$120:$AO$124,BI$3))&lt;&gt;0,(SUMIFS(Effektmåling!$J$163:$J$167,Effektmåling!$D$163:$D$167,$B16,$AO$120:$AO$124,BI$3))*-AU16,"")</f>
        <v/>
      </c>
      <c r="BJ16" s="29" t="str">
        <f>IF((SUMIFS(Effektmåling!$J$163:$J$167,Effektmåling!$D$163:$D$167,$B16,$AO$120:$AO$124,BJ$3))&lt;&gt;0,(SUMIFS(Effektmåling!$J$163:$J$167,Effektmåling!$D$163:$D$167,$B16,$AO$120:$AO$124,BJ$3))*-AV16,"")</f>
        <v/>
      </c>
      <c r="BK16" s="29" t="str">
        <f>IF((SUMIFS(Effektmåling!$J$163:$J$167,Effektmåling!$D$163:$D$167,$B16,$AO$120:$AO$124,BK$3))&lt;&gt;0,(SUMIFS(Effektmåling!$J$163:$J$167,Effektmåling!$D$163:$D$167,$B16,$AO$120:$AO$124,BK$3))*-AW16,"")</f>
        <v/>
      </c>
      <c r="BL16" s="29" t="str">
        <f>IF((SUMIFS(Effektmåling!$J$163:$J$167,Effektmåling!$D$163:$D$167,$B16,$AO$120:$AO$124,BL$3))&lt;&gt;0,(SUMIFS(Effektmåling!$J$163:$J$167,Effektmåling!$D$163:$D$167,$B16,$AO$120:$AO$124,BL$3))*-AX16,"")</f>
        <v/>
      </c>
      <c r="BM16" s="29" t="str">
        <f>IF((SUMIFS(Effektmåling!$J$163:$J$167,Effektmåling!$D$163:$D$167,$B16,$AO$120:$AO$124,BM$3))&lt;&gt;0,(SUMIFS(Effektmåling!$J$163:$J$167,Effektmåling!$D$163:$D$167,$B16,$AO$120:$AO$124,BM$3))*-AY16,"")</f>
        <v/>
      </c>
      <c r="BO16" s="211">
        <f t="shared" ca="1" si="24"/>
        <v>100000</v>
      </c>
      <c r="BP16" s="207" t="str">
        <f t="shared" si="4"/>
        <v>Aviser</v>
      </c>
      <c r="BQ16" s="29">
        <f t="shared" ca="1" si="25"/>
        <v>0</v>
      </c>
      <c r="BR16" s="29">
        <f t="shared" ca="1" si="14"/>
        <v>100000</v>
      </c>
      <c r="BS16" s="29">
        <f t="shared" si="26"/>
        <v>10</v>
      </c>
      <c r="BT16" s="29">
        <f t="shared" ca="1" si="15"/>
        <v>100000</v>
      </c>
      <c r="BU16" s="29">
        <f t="shared" ca="1" si="16"/>
        <v>0</v>
      </c>
      <c r="BV16" s="217">
        <f t="shared" ca="1" si="29"/>
        <v>0</v>
      </c>
      <c r="BW16" s="218">
        <f t="shared" ca="1" si="17"/>
        <v>0</v>
      </c>
    </row>
    <row r="17" spans="1:75" ht="21" x14ac:dyDescent="0.15">
      <c r="A17" s="19">
        <f t="shared" si="5"/>
        <v>13</v>
      </c>
      <c r="B17" s="19" t="s">
        <v>259</v>
      </c>
      <c r="C17" s="19">
        <v>1</v>
      </c>
      <c r="D17" s="100">
        <v>1.5620000000000001</v>
      </c>
      <c r="E17" s="24">
        <v>0.87019999999999997</v>
      </c>
      <c r="F17" s="24">
        <v>1.44</v>
      </c>
      <c r="G17" s="24">
        <v>0.627</v>
      </c>
      <c r="H17" s="119">
        <v>0</v>
      </c>
      <c r="I17" s="74">
        <v>0</v>
      </c>
      <c r="J17" s="119">
        <v>0</v>
      </c>
      <c r="K17" s="74">
        <v>0</v>
      </c>
      <c r="L17" s="130">
        <v>0.91620882936784154</v>
      </c>
      <c r="M17" s="74">
        <v>0</v>
      </c>
      <c r="O17" s="142">
        <f t="shared" si="18"/>
        <v>0.56979999999999997</v>
      </c>
      <c r="P17" s="142">
        <f t="shared" si="19"/>
        <v>-0.24319999999999997</v>
      </c>
      <c r="Q17" s="142">
        <f t="shared" si="20"/>
        <v>-0.87019999999999997</v>
      </c>
      <c r="R17" s="142">
        <f t="shared" si="21"/>
        <v>-0.81299999999999994</v>
      </c>
      <c r="S17" s="142">
        <f t="shared" si="22"/>
        <v>-1.44</v>
      </c>
      <c r="T17" s="142">
        <f t="shared" si="23"/>
        <v>-0.627</v>
      </c>
      <c r="V17" s="29">
        <f ca="1">SUMIF(Effektmåling!$D$53:$E$57,'DB materialer'!B17,Effektmåling!$H$53:$H$57)</f>
        <v>0</v>
      </c>
      <c r="W17" s="477" t="str">
        <f ca="1">IF((V17*D17)=0,"",IF(Effektmåling!$Q$241="Ja",1.3*(V17*D17),V17*D17))</f>
        <v/>
      </c>
      <c r="X17" s="29" t="str">
        <f ca="1">IF(W17="","",RANK(W17,$W$7:$W$56,0)+COUNTIF($W$7:W17,W17)-1)</f>
        <v/>
      </c>
      <c r="Y17" s="29" t="str">
        <f ca="1">IF((V17*I17)=0,"",V17*I17)</f>
        <v/>
      </c>
      <c r="AA17" s="29">
        <f ca="1">$C$122*SUMIF(Effektmåling!$D$128:$E$132,'DB materialer'!$B17,Effektmåling!$I$128:$I$132)</f>
        <v>0</v>
      </c>
      <c r="AB17" s="477" t="str">
        <f ca="1">IF((AA17*D17)=0,"",IF(Effektmåling!$Q$241="Ja",1.3*(AA17*D17),AA17*D17))</f>
        <v/>
      </c>
      <c r="AC17" s="29" t="str">
        <f ca="1">IF(AB17="","",RANK(AB17,$AB$7:$AB$56,0)+COUNTIF($AB$7:AB17,AB17)-1)</f>
        <v/>
      </c>
      <c r="AD17" s="29">
        <f ca="1">IF((AA17*I17)=0,0,AA17*I17)</f>
        <v>0</v>
      </c>
      <c r="AE17" s="29"/>
      <c r="AF17" s="29" t="str">
        <f>IF((SUMIFS(Effektmåling!$J$178:$J$182,Effektmåling!$D$178:$D$182,$B17,$AH$120:$AH$124,'DB materialer'!AF$3))&lt;&gt;0,(SUMIFS(Effektmåling!$J$178:$J$182,Effektmåling!$D$178:$D$182,$B17,$AH$120:$AH$124,'DB materialer'!AF$3))*-O17,"")</f>
        <v/>
      </c>
      <c r="AG17" s="29" t="str">
        <f>IF((SUMIFS(Effektmåling!$J$178:$J$182,Effektmåling!$D$178:$D$182,$B17,$AH$120:$AH$124,'DB materialer'!AG$3))&lt;&gt;0,(SUMIFS(Effektmåling!$J$178:$J$182,Effektmåling!$D$178:$D$182,$B17,$AH$120:$AH$124,'DB materialer'!AG$3))*-P17,"")</f>
        <v/>
      </c>
      <c r="AH17" s="29" t="str">
        <f>IF((SUMIFS(Effektmåling!$J$178:$J$182,Effektmåling!$D$178:$D$182,$B17,$AH$120:$AH$124,'DB materialer'!AH$3))&lt;&gt;0,(SUMIFS(Effektmåling!$J$178:$J$182,Effektmåling!$D$178:$D$182,$B17,$AH$120:$AH$124,'DB materialer'!AH$3))*-Q17,"")</f>
        <v/>
      </c>
      <c r="AI17" s="29" t="str">
        <f>IF((SUMIFS(Effektmåling!$J$178:$J$182,Effektmåling!$D$178:$D$182,$B17,$AH$120:$AH$124,'DB materialer'!AI$3))&lt;&gt;0,(SUMIFS(Effektmåling!$J$178:$J$182,Effektmåling!$D$178:$D$182,$B17,$AH$120:$AH$124,'DB materialer'!AI$3))*-R17,"")</f>
        <v/>
      </c>
      <c r="AJ17" s="29" t="str">
        <f>IF((SUMIFS(Effektmåling!$J$178:$J$182,Effektmåling!$D$178:$D$182,$B17,$AH$120:$AH$124,'DB materialer'!AJ$3))&lt;&gt;0,(SUMIFS(Effektmåling!$J$178:$J$182,Effektmåling!$D$178:$D$182,$B17,$AH$120:$AH$124,'DB materialer'!AJ$3))*-S17,"")</f>
        <v/>
      </c>
      <c r="AK17" s="29" t="str">
        <f>IF((SUMIFS(Effektmåling!$J$178:$J$182,Effektmåling!$D$178:$D$182,$B17,$AH$120:$AH$124,'DB materialer'!AK$3))&lt;&gt;0,(SUMIFS(Effektmåling!$J$178:$J$182,Effektmåling!$D$178:$D$182,$B17,$AH$120:$AH$124,'DB materialer'!AK$3))*-T17,"")</f>
        <v/>
      </c>
      <c r="AM17" s="29" t="str">
        <f>IF((SUMIFS(Effektmåling!$J$163:$J$167,Effektmåling!$D$163:$D$167,$B17,$AO$120:$AO$124,'DB materialer'!AM$3))&lt;&gt;0,(SUMIFS(Effektmåling!$J$163:$J$167,Effektmåling!$D$163:$D$167,$B17,$AO$120:$AO$124,'DB materialer'!AM$3))*(-O17)*($C$122),"")</f>
        <v/>
      </c>
      <c r="AN17" s="29" t="str">
        <f>IF((SUMIFS(Effektmåling!$J$163:$J$167,Effektmåling!$D$163:$D$167,$B17,$AO$120:$AO$124,'DB materialer'!AN$3))&lt;&gt;0,(SUMIFS(Effektmåling!$J$163:$J$167,Effektmåling!$D$163:$D$167,$B17,$AO$120:$AO$124,'DB materialer'!AN$3))*(-P17)*($C$122),"")</f>
        <v/>
      </c>
      <c r="AO17" s="29" t="str">
        <f>IF((SUMIFS(Effektmåling!$J$163:$J$167,Effektmåling!$D$163:$D$167,$B17,$AO$120:$AO$124,'DB materialer'!AO$3))&lt;&gt;0,(SUMIFS(Effektmåling!$J$163:$J$167,Effektmåling!$D$163:$D$167,$B17,$AO$120:$AO$124,'DB materialer'!AO$3))*(-Q17)*($C$122),"")</f>
        <v/>
      </c>
      <c r="AP17" s="29" t="str">
        <f>IF((SUMIFS(Effektmåling!$J$163:$J$167,Effektmåling!$D$163:$D$167,$B17,$AO$120:$AO$124,'DB materialer'!AP$3))&lt;&gt;0,(SUMIFS(Effektmåling!$J$163:$J$167,Effektmåling!$D$163:$D$167,$B17,$AO$120:$AO$124,'DB materialer'!AP$3))*(-R17)*($C$122),"")</f>
        <v/>
      </c>
      <c r="AQ17" s="29" t="str">
        <f>IF((SUMIFS(Effektmåling!$J$163:$J$167,Effektmåling!$D$163:$D$167,$B17,$AO$120:$AO$124,'DB materialer'!AQ$3))&lt;&gt;0,(SUMIFS(Effektmåling!$J$163:$J$167,Effektmåling!$D$163:$D$167,$B17,$AO$120:$AO$124,'DB materialer'!AQ$3))*(-S17)*($C$122),"")</f>
        <v/>
      </c>
      <c r="AR17" s="29" t="str">
        <f>IF((SUMIFS(Effektmåling!$J$163:$J$167,Effektmåling!$D$163:$D$167,$B17,$AO$120:$AO$124,'DB materialer'!AR$3))&lt;&gt;0,(SUMIFS(Effektmåling!$J$163:$J$167,Effektmåling!$D$163:$D$167,$B17,$AO$120:$AO$124,'DB materialer'!AR$3))*(-T17)*($C$122),"")</f>
        <v/>
      </c>
      <c r="AT17" s="30">
        <f>IF((K17-J17)=0,1E-30,K17-J17)</f>
        <v>1.0000000000000001E-30</v>
      </c>
      <c r="AU17" s="40">
        <f>IF((L17-J17)=0,1E-30,L17-J17)</f>
        <v>0.91620882936784154</v>
      </c>
      <c r="AV17" s="41">
        <f>IF((M17-J17)=0,1E-30,M17-J17)</f>
        <v>1.0000000000000001E-30</v>
      </c>
      <c r="AW17" s="40">
        <f>IF((L17-K17)=0,1E-30,L17-K17)</f>
        <v>0.91620882936784154</v>
      </c>
      <c r="AX17" s="41">
        <f>IF((M17-K17)=0,1E-30,M17-K17)</f>
        <v>1.0000000000000001E-30</v>
      </c>
      <c r="AY17" s="41">
        <f>IF((M17-L17)=0,1E-30,M17-L17)</f>
        <v>-0.91620882936784154</v>
      </c>
      <c r="BA17" s="29" t="str">
        <f>IF((SUMIFS(Effektmåling!$J$178:$J$182,Effektmåling!$D$178:$D$182,$B17,$AH$120:$AH$124,BA$3))&lt;&gt;0,(SUMIFS(Effektmåling!$J$178:$J$182,Effektmåling!$D$178:$D$182,$B17,$AH$120:$AH$124,BA$3))*-AT17,"")</f>
        <v/>
      </c>
      <c r="BB17" s="29" t="str">
        <f>IF((SUMIFS(Effektmåling!$J$178:$J$182,Effektmåling!$D$178:$D$182,$B17,$AH$120:$AH$124,BB$3))&lt;&gt;0,(SUMIFS(Effektmåling!$J$178:$J$182,Effektmåling!$D$178:$D$182,$B17,$AH$120:$AH$124,BB$3))*-AU17,"")</f>
        <v/>
      </c>
      <c r="BC17" s="29" t="str">
        <f>IF((SUMIFS(Effektmåling!$J$178:$J$182,Effektmåling!$D$178:$D$182,$B17,$AH$120:$AH$124,BC$3))&lt;&gt;0,(SUMIFS(Effektmåling!$J$178:$J$182,Effektmåling!$D$178:$D$182,$B17,$AH$120:$AH$124,BC$3))*-AV17,"")</f>
        <v/>
      </c>
      <c r="BD17" s="29" t="str">
        <f>IF((SUMIFS(Effektmåling!$J$178:$J$182,Effektmåling!$D$178:$D$182,$B17,$AH$120:$AH$124,BD$3))&lt;&gt;0,(SUMIFS(Effektmåling!$J$178:$J$182,Effektmåling!$D$178:$D$182,$B17,$AH$120:$AH$124,BD$3))*-AW17,"")</f>
        <v/>
      </c>
      <c r="BE17" s="29" t="str">
        <f>IF((SUMIFS(Effektmåling!$J$178:$J$182,Effektmåling!$D$178:$D$182,$B17,$AH$120:$AH$124,BE$3))&lt;&gt;0,(SUMIFS(Effektmåling!$J$178:$J$182,Effektmåling!$D$178:$D$182,$B17,$AH$120:$AH$124,BE$3))*-AX17,"")</f>
        <v/>
      </c>
      <c r="BF17" s="29" t="str">
        <f>IF((SUMIFS(Effektmåling!$J$178:$J$182,Effektmåling!$D$178:$D$182,$B17,$AH$120:$AH$124,BF$3))&lt;&gt;0,(SUMIFS(Effektmåling!$J$178:$J$182,Effektmåling!$D$178:$D$182,$B17,$AH$120:$AH$124,BF$3))*-AY17,"")</f>
        <v/>
      </c>
      <c r="BH17" s="29" t="str">
        <f>IF((SUMIFS(Effektmåling!$J$163:$J$167,Effektmåling!$D$163:$D$167,$B17,$AO$120:$AO$124,BH$3))&lt;&gt;0,(SUMIFS(Effektmåling!$J$163:$J$167,Effektmåling!$D$163:$D$167,$B17,$AO$120:$AO$124,BH$3))*-AT17,"")</f>
        <v/>
      </c>
      <c r="BI17" s="29" t="str">
        <f>IF((SUMIFS(Effektmåling!$J$163:$J$167,Effektmåling!$D$163:$D$167,$B17,$AO$120:$AO$124,BI$3))&lt;&gt;0,(SUMIFS(Effektmåling!$J$163:$J$167,Effektmåling!$D$163:$D$167,$B17,$AO$120:$AO$124,BI$3))*-AU17,"")</f>
        <v/>
      </c>
      <c r="BJ17" s="29" t="str">
        <f>IF((SUMIFS(Effektmåling!$J$163:$J$167,Effektmåling!$D$163:$D$167,$B17,$AO$120:$AO$124,BJ$3))&lt;&gt;0,(SUMIFS(Effektmåling!$J$163:$J$167,Effektmåling!$D$163:$D$167,$B17,$AO$120:$AO$124,BJ$3))*-AV17,"")</f>
        <v/>
      </c>
      <c r="BK17" s="29" t="str">
        <f>IF((SUMIFS(Effektmåling!$J$163:$J$167,Effektmåling!$D$163:$D$167,$B17,$AO$120:$AO$124,BK$3))&lt;&gt;0,(SUMIFS(Effektmåling!$J$163:$J$167,Effektmåling!$D$163:$D$167,$B17,$AO$120:$AO$124,BK$3))*-AW17,"")</f>
        <v/>
      </c>
      <c r="BL17" s="29" t="str">
        <f>IF((SUMIFS(Effektmåling!$J$163:$J$167,Effektmåling!$D$163:$D$167,$B17,$AO$120:$AO$124,BL$3))&lt;&gt;0,(SUMIFS(Effektmåling!$J$163:$J$167,Effektmåling!$D$163:$D$167,$B17,$AO$120:$AO$124,BL$3))*-AX17,"")</f>
        <v/>
      </c>
      <c r="BM17" s="29" t="str">
        <f>IF((SUMIFS(Effektmåling!$J$163:$J$167,Effektmåling!$D$163:$D$167,$B17,$AO$120:$AO$124,BM$3))&lt;&gt;0,(SUMIFS(Effektmåling!$J$163:$J$167,Effektmåling!$D$163:$D$167,$B17,$AO$120:$AO$124,BM$3))*-AY17,"")</f>
        <v/>
      </c>
      <c r="BO17" s="211">
        <f t="shared" ca="1" si="24"/>
        <v>100000</v>
      </c>
      <c r="BP17" s="207" t="str">
        <f t="shared" si="4"/>
        <v>Blandet papir</v>
      </c>
      <c r="BQ17" s="29">
        <f t="shared" ca="1" si="25"/>
        <v>0</v>
      </c>
      <c r="BR17" s="29">
        <f t="shared" ca="1" si="14"/>
        <v>100000</v>
      </c>
      <c r="BS17" s="29"/>
      <c r="BT17" s="29"/>
      <c r="BU17" s="29"/>
      <c r="BV17" s="29"/>
      <c r="BW17" s="212"/>
    </row>
    <row r="18" spans="1:75" x14ac:dyDescent="0.15">
      <c r="A18" s="19">
        <f t="shared" si="5"/>
        <v>14</v>
      </c>
      <c r="B18" s="19" t="s">
        <v>260</v>
      </c>
      <c r="C18" s="19">
        <v>1</v>
      </c>
      <c r="D18" s="22">
        <v>2.6339999999999999</v>
      </c>
      <c r="E18" s="22">
        <v>0.87019999999999997</v>
      </c>
      <c r="F18" s="105">
        <v>1.44</v>
      </c>
      <c r="G18" s="22">
        <v>0.627</v>
      </c>
      <c r="H18" s="119">
        <v>0</v>
      </c>
      <c r="I18" s="74">
        <v>0</v>
      </c>
      <c r="J18" s="119">
        <v>0</v>
      </c>
      <c r="K18" s="74">
        <v>0</v>
      </c>
      <c r="L18" s="130">
        <v>0.91620882936784154</v>
      </c>
      <c r="M18" s="74">
        <v>0</v>
      </c>
      <c r="O18" s="142">
        <f t="shared" si="18"/>
        <v>0.56979999999999997</v>
      </c>
      <c r="P18" s="142">
        <f t="shared" si="19"/>
        <v>-0.24319999999999997</v>
      </c>
      <c r="Q18" s="142">
        <f t="shared" si="20"/>
        <v>-0.87019999999999997</v>
      </c>
      <c r="R18" s="142">
        <f t="shared" si="21"/>
        <v>-0.81299999999999994</v>
      </c>
      <c r="S18" s="142">
        <f t="shared" si="22"/>
        <v>-1.44</v>
      </c>
      <c r="T18" s="142">
        <f t="shared" si="23"/>
        <v>-0.627</v>
      </c>
      <c r="V18" s="29">
        <f ca="1">SUMIF(Effektmåling!$D$53:$E$57,'DB materialer'!B18,Effektmåling!$H$53:$H$57)</f>
        <v>0</v>
      </c>
      <c r="W18" s="477" t="str">
        <f ca="1">IF((V18*D18)=0,"",IF(Effektmåling!$Q$241="Ja",1.3*(V18*D18),V18*D18))</f>
        <v/>
      </c>
      <c r="X18" s="29" t="str">
        <f ca="1">IF(W18="","",RANK(W18,$W$7:$W$56,0)+COUNTIF($W$7:W18,W18)-1)</f>
        <v/>
      </c>
      <c r="Y18" s="29" t="str">
        <f ca="1">IF((V18*I18)=0,"",V18*I18)</f>
        <v/>
      </c>
      <c r="AA18" s="29">
        <f ca="1">$C$122*SUMIF(Effektmåling!$D$128:$E$132,'DB materialer'!$B18,Effektmåling!$I$128:$I$132)</f>
        <v>0</v>
      </c>
      <c r="AB18" s="477" t="str">
        <f ca="1">IF((AA18*D18)=0,"",IF(Effektmåling!$Q$241="Ja",1.3*(AA18*D18),AA18*D18))</f>
        <v/>
      </c>
      <c r="AC18" s="29" t="str">
        <f ca="1">IF(AB18="","",RANK(AB18,$AB$7:$AB$56,0)+COUNTIF($AB$7:AB18,AB18)-1)</f>
        <v/>
      </c>
      <c r="AD18" s="29">
        <f ca="1">IF((AA18*I18)=0,0,AA18*I18)</f>
        <v>0</v>
      </c>
      <c r="AE18" s="29"/>
      <c r="AF18" s="29" t="str">
        <f>IF((SUMIFS(Effektmåling!$J$178:$J$182,Effektmåling!$D$178:$D$182,$B18,$AH$120:$AH$124,'DB materialer'!AF$3))&lt;&gt;0,(SUMIFS(Effektmåling!$J$178:$J$182,Effektmåling!$D$178:$D$182,$B18,$AH$120:$AH$124,'DB materialer'!AF$3))*-O18,"")</f>
        <v/>
      </c>
      <c r="AG18" s="29" t="str">
        <f>IF((SUMIFS(Effektmåling!$J$178:$J$182,Effektmåling!$D$178:$D$182,$B18,$AH$120:$AH$124,'DB materialer'!AG$3))&lt;&gt;0,(SUMIFS(Effektmåling!$J$178:$J$182,Effektmåling!$D$178:$D$182,$B18,$AH$120:$AH$124,'DB materialer'!AG$3))*-P18,"")</f>
        <v/>
      </c>
      <c r="AH18" s="29" t="str">
        <f>IF((SUMIFS(Effektmåling!$J$178:$J$182,Effektmåling!$D$178:$D$182,$B18,$AH$120:$AH$124,'DB materialer'!AH$3))&lt;&gt;0,(SUMIFS(Effektmåling!$J$178:$J$182,Effektmåling!$D$178:$D$182,$B18,$AH$120:$AH$124,'DB materialer'!AH$3))*-Q18,"")</f>
        <v/>
      </c>
      <c r="AI18" s="29" t="str">
        <f>IF((SUMIFS(Effektmåling!$J$178:$J$182,Effektmåling!$D$178:$D$182,$B18,$AH$120:$AH$124,'DB materialer'!AI$3))&lt;&gt;0,(SUMIFS(Effektmåling!$J$178:$J$182,Effektmåling!$D$178:$D$182,$B18,$AH$120:$AH$124,'DB materialer'!AI$3))*-R18,"")</f>
        <v/>
      </c>
      <c r="AJ18" s="29" t="str">
        <f>IF((SUMIFS(Effektmåling!$J$178:$J$182,Effektmåling!$D$178:$D$182,$B18,$AH$120:$AH$124,'DB materialer'!AJ$3))&lt;&gt;0,(SUMIFS(Effektmåling!$J$178:$J$182,Effektmåling!$D$178:$D$182,$B18,$AH$120:$AH$124,'DB materialer'!AJ$3))*-S18,"")</f>
        <v/>
      </c>
      <c r="AK18" s="29" t="str">
        <f>IF((SUMIFS(Effektmåling!$J$178:$J$182,Effektmåling!$D$178:$D$182,$B18,$AH$120:$AH$124,'DB materialer'!AK$3))&lt;&gt;0,(SUMIFS(Effektmåling!$J$178:$J$182,Effektmåling!$D$178:$D$182,$B18,$AH$120:$AH$124,'DB materialer'!AK$3))*-T18,"")</f>
        <v/>
      </c>
      <c r="AM18" s="29" t="str">
        <f>IF((SUMIFS(Effektmåling!$J$163:$J$167,Effektmåling!$D$163:$D$167,$B18,$AO$120:$AO$124,'DB materialer'!AM$3))&lt;&gt;0,(SUMIFS(Effektmåling!$J$163:$J$167,Effektmåling!$D$163:$D$167,$B18,$AO$120:$AO$124,'DB materialer'!AM$3))*(-O18)*($C$122),"")</f>
        <v/>
      </c>
      <c r="AN18" s="29" t="str">
        <f>IF((SUMIFS(Effektmåling!$J$163:$J$167,Effektmåling!$D$163:$D$167,$B18,$AO$120:$AO$124,'DB materialer'!AN$3))&lt;&gt;0,(SUMIFS(Effektmåling!$J$163:$J$167,Effektmåling!$D$163:$D$167,$B18,$AO$120:$AO$124,'DB materialer'!AN$3))*(-P18)*($C$122),"")</f>
        <v/>
      </c>
      <c r="AO18" s="29" t="str">
        <f>IF((SUMIFS(Effektmåling!$J$163:$J$167,Effektmåling!$D$163:$D$167,$B18,$AO$120:$AO$124,'DB materialer'!AO$3))&lt;&gt;0,(SUMIFS(Effektmåling!$J$163:$J$167,Effektmåling!$D$163:$D$167,$B18,$AO$120:$AO$124,'DB materialer'!AO$3))*(-Q18)*($C$122),"")</f>
        <v/>
      </c>
      <c r="AP18" s="29" t="str">
        <f>IF((SUMIFS(Effektmåling!$J$163:$J$167,Effektmåling!$D$163:$D$167,$B18,$AO$120:$AO$124,'DB materialer'!AP$3))&lt;&gt;0,(SUMIFS(Effektmåling!$J$163:$J$167,Effektmåling!$D$163:$D$167,$B18,$AO$120:$AO$124,'DB materialer'!AP$3))*(-R18)*($C$122),"")</f>
        <v/>
      </c>
      <c r="AQ18" s="29" t="str">
        <f>IF((SUMIFS(Effektmåling!$J$163:$J$167,Effektmåling!$D$163:$D$167,$B18,$AO$120:$AO$124,'DB materialer'!AQ$3))&lt;&gt;0,(SUMIFS(Effektmåling!$J$163:$J$167,Effektmåling!$D$163:$D$167,$B18,$AO$120:$AO$124,'DB materialer'!AQ$3))*(-S18)*($C$122),"")</f>
        <v/>
      </c>
      <c r="AR18" s="29" t="str">
        <f>IF((SUMIFS(Effektmåling!$J$163:$J$167,Effektmåling!$D$163:$D$167,$B18,$AO$120:$AO$124,'DB materialer'!AR$3))&lt;&gt;0,(SUMIFS(Effektmåling!$J$163:$J$167,Effektmåling!$D$163:$D$167,$B18,$AO$120:$AO$124,'DB materialer'!AR$3))*(-T18)*($C$122),"")</f>
        <v/>
      </c>
      <c r="AT18" s="30">
        <f>IF((K18-J18)=0,1E-30,K18-J18)</f>
        <v>1.0000000000000001E-30</v>
      </c>
      <c r="AU18" s="40">
        <f>IF((L18-J18)=0,1E-30,L18-J18)</f>
        <v>0.91620882936784154</v>
      </c>
      <c r="AV18" s="41">
        <f>IF((M18-J18)=0,1E-30,M18-J18)</f>
        <v>1.0000000000000001E-30</v>
      </c>
      <c r="AW18" s="40">
        <f>IF((L18-K18)=0,1E-30,L18-K18)</f>
        <v>0.91620882936784154</v>
      </c>
      <c r="AX18" s="41">
        <f>IF((M18-K18)=0,1E-30,M18-K18)</f>
        <v>1.0000000000000001E-30</v>
      </c>
      <c r="AY18" s="41">
        <f>IF((M18-L18)=0,1E-30,M18-L18)</f>
        <v>-0.91620882936784154</v>
      </c>
      <c r="BA18" s="29" t="str">
        <f>IF((SUMIFS(Effektmåling!$J$178:$J$182,Effektmåling!$D$178:$D$182,$B18,$AH$120:$AH$124,BA$3))&lt;&gt;0,(SUMIFS(Effektmåling!$J$178:$J$182,Effektmåling!$D$178:$D$182,$B18,$AH$120:$AH$124,BA$3))*-AT18,"")</f>
        <v/>
      </c>
      <c r="BB18" s="29" t="str">
        <f>IF((SUMIFS(Effektmåling!$J$178:$J$182,Effektmåling!$D$178:$D$182,$B18,$AH$120:$AH$124,BB$3))&lt;&gt;0,(SUMIFS(Effektmåling!$J$178:$J$182,Effektmåling!$D$178:$D$182,$B18,$AH$120:$AH$124,BB$3))*-AU18,"")</f>
        <v/>
      </c>
      <c r="BC18" s="29" t="str">
        <f>IF((SUMIFS(Effektmåling!$J$178:$J$182,Effektmåling!$D$178:$D$182,$B18,$AH$120:$AH$124,BC$3))&lt;&gt;0,(SUMIFS(Effektmåling!$J$178:$J$182,Effektmåling!$D$178:$D$182,$B18,$AH$120:$AH$124,BC$3))*-AV18,"")</f>
        <v/>
      </c>
      <c r="BD18" s="29" t="str">
        <f>IF((SUMIFS(Effektmåling!$J$178:$J$182,Effektmåling!$D$178:$D$182,$B18,$AH$120:$AH$124,BD$3))&lt;&gt;0,(SUMIFS(Effektmåling!$J$178:$J$182,Effektmåling!$D$178:$D$182,$B18,$AH$120:$AH$124,BD$3))*-AW18,"")</f>
        <v/>
      </c>
      <c r="BE18" s="29" t="str">
        <f>IF((SUMIFS(Effektmåling!$J$178:$J$182,Effektmåling!$D$178:$D$182,$B18,$AH$120:$AH$124,BE$3))&lt;&gt;0,(SUMIFS(Effektmåling!$J$178:$J$182,Effektmåling!$D$178:$D$182,$B18,$AH$120:$AH$124,BE$3))*-AX18,"")</f>
        <v/>
      </c>
      <c r="BF18" s="29" t="str">
        <f>IF((SUMIFS(Effektmåling!$J$178:$J$182,Effektmåling!$D$178:$D$182,$B18,$AH$120:$AH$124,BF$3))&lt;&gt;0,(SUMIFS(Effektmåling!$J$178:$J$182,Effektmåling!$D$178:$D$182,$B18,$AH$120:$AH$124,BF$3))*-AY18,"")</f>
        <v/>
      </c>
      <c r="BH18" s="29" t="str">
        <f>IF((SUMIFS(Effektmåling!$J$163:$J$167,Effektmåling!$D$163:$D$167,$B18,$AO$120:$AO$124,BH$3))&lt;&gt;0,(SUMIFS(Effektmåling!$J$163:$J$167,Effektmåling!$D$163:$D$167,$B18,$AO$120:$AO$124,BH$3))*-AT18,"")</f>
        <v/>
      </c>
      <c r="BI18" s="29" t="str">
        <f>IF((SUMIFS(Effektmåling!$J$163:$J$167,Effektmåling!$D$163:$D$167,$B18,$AO$120:$AO$124,BI$3))&lt;&gt;0,(SUMIFS(Effektmåling!$J$163:$J$167,Effektmåling!$D$163:$D$167,$B18,$AO$120:$AO$124,BI$3))*-AU18,"")</f>
        <v/>
      </c>
      <c r="BJ18" s="29" t="str">
        <f>IF((SUMIFS(Effektmåling!$J$163:$J$167,Effektmåling!$D$163:$D$167,$B18,$AO$120:$AO$124,BJ$3))&lt;&gt;0,(SUMIFS(Effektmåling!$J$163:$J$167,Effektmåling!$D$163:$D$167,$B18,$AO$120:$AO$124,BJ$3))*-AV18,"")</f>
        <v/>
      </c>
      <c r="BK18" s="29" t="str">
        <f>IF((SUMIFS(Effektmåling!$J$163:$J$167,Effektmåling!$D$163:$D$167,$B18,$AO$120:$AO$124,BK$3))&lt;&gt;0,(SUMIFS(Effektmåling!$J$163:$J$167,Effektmåling!$D$163:$D$167,$B18,$AO$120:$AO$124,BK$3))*-AW18,"")</f>
        <v/>
      </c>
      <c r="BL18" s="29" t="str">
        <f>IF((SUMIFS(Effektmåling!$J$163:$J$167,Effektmåling!$D$163:$D$167,$B18,$AO$120:$AO$124,BL$3))&lt;&gt;0,(SUMIFS(Effektmåling!$J$163:$J$167,Effektmåling!$D$163:$D$167,$B18,$AO$120:$AO$124,BL$3))*-AX18,"")</f>
        <v/>
      </c>
      <c r="BM18" s="29" t="str">
        <f>IF((SUMIFS(Effektmåling!$J$163:$J$167,Effektmåling!$D$163:$D$167,$B18,$AO$120:$AO$124,BM$3))&lt;&gt;0,(SUMIFS(Effektmåling!$J$163:$J$167,Effektmåling!$D$163:$D$167,$B18,$AO$120:$AO$124,BM$3))*-AY18,"")</f>
        <v/>
      </c>
      <c r="BO18" s="211">
        <f t="shared" ca="1" si="24"/>
        <v>100000</v>
      </c>
      <c r="BP18" s="207" t="str">
        <f t="shared" si="4"/>
        <v>Kopipapir</v>
      </c>
      <c r="BQ18" s="29">
        <f t="shared" ca="1" si="25"/>
        <v>0</v>
      </c>
      <c r="BR18" s="29">
        <f t="shared" ca="1" si="14"/>
        <v>100000</v>
      </c>
      <c r="BS18" s="29"/>
      <c r="BT18" s="29"/>
      <c r="BU18" s="29"/>
      <c r="BV18" s="29"/>
      <c r="BW18" s="212"/>
    </row>
    <row r="19" spans="1:75" ht="21" x14ac:dyDescent="0.15">
      <c r="A19" s="19">
        <f t="shared" si="5"/>
        <v>15</v>
      </c>
      <c r="B19" s="19" t="s">
        <v>261</v>
      </c>
      <c r="C19" s="19">
        <v>1</v>
      </c>
      <c r="D19" s="22">
        <v>1.0965</v>
      </c>
      <c r="E19" s="22">
        <v>0.87019999999999997</v>
      </c>
      <c r="F19" s="105">
        <v>1.44</v>
      </c>
      <c r="G19" s="22">
        <v>0.627</v>
      </c>
      <c r="H19" s="119">
        <v>0</v>
      </c>
      <c r="I19" s="74">
        <v>0</v>
      </c>
      <c r="J19" s="119">
        <v>0</v>
      </c>
      <c r="K19" s="74">
        <v>0</v>
      </c>
      <c r="L19" s="130">
        <v>0.91620882936784154</v>
      </c>
      <c r="M19" s="74">
        <v>0</v>
      </c>
      <c r="O19" s="142">
        <f t="shared" si="18"/>
        <v>0.56979999999999997</v>
      </c>
      <c r="P19" s="142">
        <f t="shared" si="19"/>
        <v>-0.24319999999999997</v>
      </c>
      <c r="Q19" s="142">
        <f t="shared" si="20"/>
        <v>-0.87019999999999997</v>
      </c>
      <c r="R19" s="142">
        <f t="shared" si="21"/>
        <v>-0.81299999999999994</v>
      </c>
      <c r="S19" s="142">
        <f t="shared" si="22"/>
        <v>-1.44</v>
      </c>
      <c r="T19" s="142">
        <f t="shared" si="23"/>
        <v>-0.627</v>
      </c>
      <c r="V19" s="29">
        <f ca="1">SUMIF(Effektmåling!$D$53:$E$57,'DB materialer'!B19,Effektmåling!$H$53:$H$57)</f>
        <v>0</v>
      </c>
      <c r="W19" s="477" t="str">
        <f ca="1">IF((V19*D19)=0,"",IF(Effektmåling!$Q$241="Ja",1.3*(V19*D19),V19*D19))</f>
        <v/>
      </c>
      <c r="X19" s="29" t="str">
        <f ca="1">IF(W19="","",RANK(W19,$W$7:$W$56,0)+COUNTIF($W$7:W19,W19)-1)</f>
        <v/>
      </c>
      <c r="Y19" s="29" t="str">
        <f ca="1">IF((V19*I19)=0,"",V19*I19)</f>
        <v/>
      </c>
      <c r="AA19" s="29">
        <f ca="1">$C$122*SUMIF(Effektmåling!$D$128:$E$132,'DB materialer'!$B19,Effektmåling!$I$128:$I$132)</f>
        <v>0</v>
      </c>
      <c r="AB19" s="477" t="str">
        <f ca="1">IF((AA19*D19)=0,"",IF(Effektmåling!$Q$241="Ja",1.3*(AA19*D19),AA19*D19))</f>
        <v/>
      </c>
      <c r="AC19" s="29" t="str">
        <f ca="1">IF(AB19="","",RANK(AB19,$AB$7:$AB$56,0)+COUNTIF($AB$7:AB19,AB19)-1)</f>
        <v/>
      </c>
      <c r="AD19" s="29">
        <f ca="1">IF((AA19*I19)=0,0,AA19*I19)</f>
        <v>0</v>
      </c>
      <c r="AE19" s="29"/>
      <c r="AF19" s="29" t="str">
        <f>IF((SUMIFS(Effektmåling!$J$178:$J$182,Effektmåling!$D$178:$D$182,$B19,$AH$120:$AH$124,'DB materialer'!AF$3))&lt;&gt;0,(SUMIFS(Effektmåling!$J$178:$J$182,Effektmåling!$D$178:$D$182,$B19,$AH$120:$AH$124,'DB materialer'!AF$3))*-O19,"")</f>
        <v/>
      </c>
      <c r="AG19" s="29" t="str">
        <f>IF((SUMIFS(Effektmåling!$J$178:$J$182,Effektmåling!$D$178:$D$182,$B19,$AH$120:$AH$124,'DB materialer'!AG$3))&lt;&gt;0,(SUMIFS(Effektmåling!$J$178:$J$182,Effektmåling!$D$178:$D$182,$B19,$AH$120:$AH$124,'DB materialer'!AG$3))*-P19,"")</f>
        <v/>
      </c>
      <c r="AH19" s="29" t="str">
        <f>IF((SUMIFS(Effektmåling!$J$178:$J$182,Effektmåling!$D$178:$D$182,$B19,$AH$120:$AH$124,'DB materialer'!AH$3))&lt;&gt;0,(SUMIFS(Effektmåling!$J$178:$J$182,Effektmåling!$D$178:$D$182,$B19,$AH$120:$AH$124,'DB materialer'!AH$3))*-Q19,"")</f>
        <v/>
      </c>
      <c r="AI19" s="29" t="str">
        <f>IF((SUMIFS(Effektmåling!$J$178:$J$182,Effektmåling!$D$178:$D$182,$B19,$AH$120:$AH$124,'DB materialer'!AI$3))&lt;&gt;0,(SUMIFS(Effektmåling!$J$178:$J$182,Effektmåling!$D$178:$D$182,$B19,$AH$120:$AH$124,'DB materialer'!AI$3))*-R19,"")</f>
        <v/>
      </c>
      <c r="AJ19" s="29" t="str">
        <f>IF((SUMIFS(Effektmåling!$J$178:$J$182,Effektmåling!$D$178:$D$182,$B19,$AH$120:$AH$124,'DB materialer'!AJ$3))&lt;&gt;0,(SUMIFS(Effektmåling!$J$178:$J$182,Effektmåling!$D$178:$D$182,$B19,$AH$120:$AH$124,'DB materialer'!AJ$3))*-S19,"")</f>
        <v/>
      </c>
      <c r="AK19" s="29" t="str">
        <f>IF((SUMIFS(Effektmåling!$J$178:$J$182,Effektmåling!$D$178:$D$182,$B19,$AH$120:$AH$124,'DB materialer'!AK$3))&lt;&gt;0,(SUMIFS(Effektmåling!$J$178:$J$182,Effektmåling!$D$178:$D$182,$B19,$AH$120:$AH$124,'DB materialer'!AK$3))*-T19,"")</f>
        <v/>
      </c>
      <c r="AM19" s="29" t="str">
        <f>IF((SUMIFS(Effektmåling!$J$163:$J$167,Effektmåling!$D$163:$D$167,$B19,$AO$120:$AO$124,'DB materialer'!AM$3))&lt;&gt;0,(SUMIFS(Effektmåling!$J$163:$J$167,Effektmåling!$D$163:$D$167,$B19,$AO$120:$AO$124,'DB materialer'!AM$3))*(-O19)*($C$122),"")</f>
        <v/>
      </c>
      <c r="AN19" s="29" t="str">
        <f>IF((SUMIFS(Effektmåling!$J$163:$J$167,Effektmåling!$D$163:$D$167,$B19,$AO$120:$AO$124,'DB materialer'!AN$3))&lt;&gt;0,(SUMIFS(Effektmåling!$J$163:$J$167,Effektmåling!$D$163:$D$167,$B19,$AO$120:$AO$124,'DB materialer'!AN$3))*(-P19)*($C$122),"")</f>
        <v/>
      </c>
      <c r="AO19" s="29" t="str">
        <f>IF((SUMIFS(Effektmåling!$J$163:$J$167,Effektmåling!$D$163:$D$167,$B19,$AO$120:$AO$124,'DB materialer'!AO$3))&lt;&gt;0,(SUMIFS(Effektmåling!$J$163:$J$167,Effektmåling!$D$163:$D$167,$B19,$AO$120:$AO$124,'DB materialer'!AO$3))*(-Q19)*($C$122),"")</f>
        <v/>
      </c>
      <c r="AP19" s="29" t="str">
        <f>IF((SUMIFS(Effektmåling!$J$163:$J$167,Effektmåling!$D$163:$D$167,$B19,$AO$120:$AO$124,'DB materialer'!AP$3))&lt;&gt;0,(SUMIFS(Effektmåling!$J$163:$J$167,Effektmåling!$D$163:$D$167,$B19,$AO$120:$AO$124,'DB materialer'!AP$3))*(-R19)*($C$122),"")</f>
        <v/>
      </c>
      <c r="AQ19" s="29" t="str">
        <f>IF((SUMIFS(Effektmåling!$J$163:$J$167,Effektmåling!$D$163:$D$167,$B19,$AO$120:$AO$124,'DB materialer'!AQ$3))&lt;&gt;0,(SUMIFS(Effektmåling!$J$163:$J$167,Effektmåling!$D$163:$D$167,$B19,$AO$120:$AO$124,'DB materialer'!AQ$3))*(-S19)*($C$122),"")</f>
        <v/>
      </c>
      <c r="AR19" s="29" t="str">
        <f>IF((SUMIFS(Effektmåling!$J$163:$J$167,Effektmåling!$D$163:$D$167,$B19,$AO$120:$AO$124,'DB materialer'!AR$3))&lt;&gt;0,(SUMIFS(Effektmåling!$J$163:$J$167,Effektmåling!$D$163:$D$167,$B19,$AO$120:$AO$124,'DB materialer'!AR$3))*(-T19)*($C$122),"")</f>
        <v/>
      </c>
      <c r="AT19" s="30">
        <f>IF((K19-J19)=0,1E-30,K19-J19)</f>
        <v>1.0000000000000001E-30</v>
      </c>
      <c r="AU19" s="40">
        <f>IF((L19-J19)=0,1E-30,L19-J19)</f>
        <v>0.91620882936784154</v>
      </c>
      <c r="AV19" s="41">
        <f>IF((M19-J19)=0,1E-30,M19-J19)</f>
        <v>1.0000000000000001E-30</v>
      </c>
      <c r="AW19" s="40">
        <f>IF((L19-K19)=0,1E-30,L19-K19)</f>
        <v>0.91620882936784154</v>
      </c>
      <c r="AX19" s="41">
        <f>IF((M19-K19)=0,1E-30,M19-K19)</f>
        <v>1.0000000000000001E-30</v>
      </c>
      <c r="AY19" s="41">
        <f>IF((M19-L19)=0,1E-30,M19-L19)</f>
        <v>-0.91620882936784154</v>
      </c>
      <c r="BA19" s="29" t="str">
        <f>IF((SUMIFS(Effektmåling!$J$178:$J$182,Effektmåling!$D$178:$D$182,$B19,$AH$120:$AH$124,BA$3))&lt;&gt;0,(SUMIFS(Effektmåling!$J$178:$J$182,Effektmåling!$D$178:$D$182,$B19,$AH$120:$AH$124,BA$3))*-AT19,"")</f>
        <v/>
      </c>
      <c r="BB19" s="29" t="str">
        <f>IF((SUMIFS(Effektmåling!$J$178:$J$182,Effektmåling!$D$178:$D$182,$B19,$AH$120:$AH$124,BB$3))&lt;&gt;0,(SUMIFS(Effektmåling!$J$178:$J$182,Effektmåling!$D$178:$D$182,$B19,$AH$120:$AH$124,BB$3))*-AU19,"")</f>
        <v/>
      </c>
      <c r="BC19" s="29" t="str">
        <f>IF((SUMIFS(Effektmåling!$J$178:$J$182,Effektmåling!$D$178:$D$182,$B19,$AH$120:$AH$124,BC$3))&lt;&gt;0,(SUMIFS(Effektmåling!$J$178:$J$182,Effektmåling!$D$178:$D$182,$B19,$AH$120:$AH$124,BC$3))*-AV19,"")</f>
        <v/>
      </c>
      <c r="BD19" s="29" t="str">
        <f>IF((SUMIFS(Effektmåling!$J$178:$J$182,Effektmåling!$D$178:$D$182,$B19,$AH$120:$AH$124,BD$3))&lt;&gt;0,(SUMIFS(Effektmåling!$J$178:$J$182,Effektmåling!$D$178:$D$182,$B19,$AH$120:$AH$124,BD$3))*-AW19,"")</f>
        <v/>
      </c>
      <c r="BE19" s="29" t="str">
        <f>IF((SUMIFS(Effektmåling!$J$178:$J$182,Effektmåling!$D$178:$D$182,$B19,$AH$120:$AH$124,BE$3))&lt;&gt;0,(SUMIFS(Effektmåling!$J$178:$J$182,Effektmåling!$D$178:$D$182,$B19,$AH$120:$AH$124,BE$3))*-AX19,"")</f>
        <v/>
      </c>
      <c r="BF19" s="29" t="str">
        <f>IF((SUMIFS(Effektmåling!$J$178:$J$182,Effektmåling!$D$178:$D$182,$B19,$AH$120:$AH$124,BF$3))&lt;&gt;0,(SUMIFS(Effektmåling!$J$178:$J$182,Effektmåling!$D$178:$D$182,$B19,$AH$120:$AH$124,BF$3))*-AY19,"")</f>
        <v/>
      </c>
      <c r="BH19" s="29" t="str">
        <f>IF((SUMIFS(Effektmåling!$J$163:$J$167,Effektmåling!$D$163:$D$167,$B19,$AO$120:$AO$124,BH$3))&lt;&gt;0,(SUMIFS(Effektmåling!$J$163:$J$167,Effektmåling!$D$163:$D$167,$B19,$AO$120:$AO$124,BH$3))*-AT19,"")</f>
        <v/>
      </c>
      <c r="BI19" s="29" t="str">
        <f>IF((SUMIFS(Effektmåling!$J$163:$J$167,Effektmåling!$D$163:$D$167,$B19,$AO$120:$AO$124,BI$3))&lt;&gt;0,(SUMIFS(Effektmåling!$J$163:$J$167,Effektmåling!$D$163:$D$167,$B19,$AO$120:$AO$124,BI$3))*-AU19,"")</f>
        <v/>
      </c>
      <c r="BJ19" s="29" t="str">
        <f>IF((SUMIFS(Effektmåling!$J$163:$J$167,Effektmåling!$D$163:$D$167,$B19,$AO$120:$AO$124,BJ$3))&lt;&gt;0,(SUMIFS(Effektmåling!$J$163:$J$167,Effektmåling!$D$163:$D$167,$B19,$AO$120:$AO$124,BJ$3))*-AV19,"")</f>
        <v/>
      </c>
      <c r="BK19" s="29" t="str">
        <f>IF((SUMIFS(Effektmåling!$J$163:$J$167,Effektmåling!$D$163:$D$167,$B19,$AO$120:$AO$124,BK$3))&lt;&gt;0,(SUMIFS(Effektmåling!$J$163:$J$167,Effektmåling!$D$163:$D$167,$B19,$AO$120:$AO$124,BK$3))*-AW19,"")</f>
        <v/>
      </c>
      <c r="BL19" s="29" t="str">
        <f>IF((SUMIFS(Effektmåling!$J$163:$J$167,Effektmåling!$D$163:$D$167,$B19,$AO$120:$AO$124,BL$3))&lt;&gt;0,(SUMIFS(Effektmåling!$J$163:$J$167,Effektmåling!$D$163:$D$167,$B19,$AO$120:$AO$124,BL$3))*-AX19,"")</f>
        <v/>
      </c>
      <c r="BM19" s="29" t="str">
        <f>IF((SUMIFS(Effektmåling!$J$163:$J$167,Effektmåling!$D$163:$D$167,$B19,$AO$120:$AO$124,BM$3))&lt;&gt;0,(SUMIFS(Effektmåling!$J$163:$J$167,Effektmåling!$D$163:$D$167,$B19,$AO$120:$AO$124,BM$3))*-AY19,"")</f>
        <v/>
      </c>
      <c r="BO19" s="211">
        <f t="shared" ca="1" si="24"/>
        <v>100000</v>
      </c>
      <c r="BP19" s="207" t="str">
        <f t="shared" si="4"/>
        <v>Pap og Bølgepap</v>
      </c>
      <c r="BQ19" s="29">
        <f t="shared" ca="1" si="25"/>
        <v>0</v>
      </c>
      <c r="BR19" s="29">
        <f t="shared" ca="1" si="14"/>
        <v>100000</v>
      </c>
      <c r="BS19" s="29"/>
      <c r="BT19" s="29"/>
      <c r="BU19" s="29"/>
      <c r="BV19" s="29"/>
      <c r="BW19" s="212"/>
    </row>
    <row r="20" spans="1:75" x14ac:dyDescent="0.15">
      <c r="A20" s="19">
        <f t="shared" si="5"/>
        <v>16</v>
      </c>
      <c r="B20" s="19" t="s">
        <v>262</v>
      </c>
      <c r="C20" s="18" t="s">
        <v>245</v>
      </c>
      <c r="D20" s="18" t="s">
        <v>245</v>
      </c>
      <c r="E20" s="18" t="s">
        <v>245</v>
      </c>
      <c r="F20" s="18" t="s">
        <v>245</v>
      </c>
      <c r="G20" s="18" t="s">
        <v>245</v>
      </c>
      <c r="H20" s="18" t="s">
        <v>245</v>
      </c>
      <c r="I20" s="169" t="s">
        <v>245</v>
      </c>
      <c r="J20" s="18" t="s">
        <v>245</v>
      </c>
      <c r="K20" s="18" t="s">
        <v>245</v>
      </c>
      <c r="L20" s="18" t="s">
        <v>245</v>
      </c>
      <c r="M20" s="18" t="s">
        <v>245</v>
      </c>
      <c r="O20" s="168"/>
      <c r="P20" s="168"/>
      <c r="Q20" s="168"/>
      <c r="R20" s="168"/>
      <c r="S20" s="168"/>
      <c r="T20" s="168"/>
      <c r="V20" s="43"/>
      <c r="W20" s="477"/>
      <c r="X20" s="45"/>
      <c r="Y20" s="45"/>
      <c r="AA20" s="45"/>
      <c r="AB20" s="47"/>
      <c r="AC20" s="45"/>
      <c r="AD20" s="44"/>
      <c r="AE20" s="44"/>
      <c r="AF20" s="45"/>
      <c r="AG20" s="45"/>
      <c r="AH20" s="45"/>
      <c r="AI20" s="45"/>
      <c r="AJ20" s="45"/>
      <c r="AK20" s="45"/>
      <c r="AM20" s="45"/>
      <c r="AN20" s="45"/>
      <c r="AO20" s="45"/>
      <c r="AP20" s="45"/>
      <c r="AQ20" s="45"/>
      <c r="AR20" s="45"/>
      <c r="AT20" s="47"/>
      <c r="AU20" s="149"/>
      <c r="AV20" s="51"/>
      <c r="AW20" s="149"/>
      <c r="AX20" s="51"/>
      <c r="AY20" s="51"/>
      <c r="BA20" s="45"/>
      <c r="BB20" s="45"/>
      <c r="BC20" s="45"/>
      <c r="BD20" s="45"/>
      <c r="BE20" s="45"/>
      <c r="BF20" s="45"/>
      <c r="BH20" s="45"/>
      <c r="BI20" s="45"/>
      <c r="BJ20" s="45"/>
      <c r="BK20" s="45"/>
      <c r="BL20" s="45"/>
      <c r="BM20" s="45"/>
      <c r="BO20" s="211">
        <f t="shared" si="24"/>
        <v>100000</v>
      </c>
      <c r="BP20" s="207" t="str">
        <f t="shared" si="4"/>
        <v>-PLAST-</v>
      </c>
      <c r="BQ20" s="29">
        <f t="shared" si="25"/>
        <v>0</v>
      </c>
      <c r="BR20" s="29">
        <f t="shared" si="14"/>
        <v>100000</v>
      </c>
      <c r="BS20" s="29"/>
      <c r="BT20" s="29"/>
      <c r="BU20" s="29"/>
      <c r="BV20" s="44"/>
      <c r="BW20" s="212"/>
    </row>
    <row r="21" spans="1:75" x14ac:dyDescent="0.15">
      <c r="A21" s="19">
        <f t="shared" si="5"/>
        <v>17</v>
      </c>
      <c r="B21" s="19" t="s">
        <v>263</v>
      </c>
      <c r="C21" s="19">
        <v>1</v>
      </c>
      <c r="D21" s="22">
        <v>3.8723999999999998</v>
      </c>
      <c r="E21" s="22">
        <v>6.8900000000000003E-2</v>
      </c>
      <c r="F21" s="105">
        <v>2.2000000000000002</v>
      </c>
      <c r="G21" s="106">
        <v>0.23719999999999999</v>
      </c>
      <c r="H21" s="119">
        <v>0</v>
      </c>
      <c r="I21" s="127">
        <v>0.19850421686746988</v>
      </c>
      <c r="J21" s="119">
        <v>0</v>
      </c>
      <c r="K21" s="74">
        <v>0</v>
      </c>
      <c r="L21" s="130">
        <v>0.34661042157265071</v>
      </c>
      <c r="M21" s="74">
        <v>0</v>
      </c>
      <c r="O21" s="142">
        <f t="shared" si="18"/>
        <v>2.1311</v>
      </c>
      <c r="P21" s="142">
        <f t="shared" si="19"/>
        <v>0.16830000000000001</v>
      </c>
      <c r="Q21" s="142">
        <f t="shared" si="20"/>
        <v>-6.8900000000000003E-2</v>
      </c>
      <c r="R21" s="142">
        <f t="shared" si="21"/>
        <v>-1.9628000000000001</v>
      </c>
      <c r="S21" s="142">
        <f t="shared" si="22"/>
        <v>-2.2000000000000002</v>
      </c>
      <c r="T21" s="142">
        <f t="shared" si="23"/>
        <v>-0.23719999999999999</v>
      </c>
      <c r="V21" s="29">
        <f ca="1">SUMIF(Effektmåling!$D$53:$E$57,'DB materialer'!B21,Effektmåling!$H$53:$H$57)</f>
        <v>0</v>
      </c>
      <c r="W21" s="477" t="str">
        <f ca="1">IF((V21*D21)=0,"",IF(Effektmåling!$Q$241="Ja",1.3*(V21*D21),V21*D21))</f>
        <v/>
      </c>
      <c r="X21" s="29" t="str">
        <f ca="1">IF(W21="","",RANK(W21,$W$7:$W$56,0)+COUNTIF($W$7:W21,W21)-1)</f>
        <v/>
      </c>
      <c r="Y21" s="29" t="str">
        <f t="shared" ref="Y21:Y30" ca="1" si="36">IF((V21*I21)=0,"",V21*I21)</f>
        <v/>
      </c>
      <c r="AA21" s="29">
        <f ca="1">$C$122*SUMIF(Effektmåling!$D$128:$E$132,'DB materialer'!$B21,Effektmåling!$I$128:$I$132)</f>
        <v>0</v>
      </c>
      <c r="AB21" s="30" t="str">
        <f ca="1">IF((AA21*D21)=0,"",IF(Effektmåling!$Q$241&lt;&gt;"Ja",1.3*(AA21*D21),AA21*D21))</f>
        <v/>
      </c>
      <c r="AC21" s="29" t="str">
        <f ca="1">IF(AB21="","",RANK(AB21,$AB$7:$AB$56,0)+COUNTIF($AB$7:AB21,AB21)-1)</f>
        <v/>
      </c>
      <c r="AD21" s="29" t="str">
        <f t="shared" ref="AD21:AD30" ca="1" si="37">IF((AA21*I21)=0,"",AA21*I21)</f>
        <v/>
      </c>
      <c r="AE21" s="29"/>
      <c r="AF21" s="29" t="str">
        <f>IF((SUMIFS(Effektmåling!$J$178:$J$182,Effektmåling!$D$178:$D$182,$B21,$AH$120:$AH$124,'DB materialer'!AF$3))&lt;&gt;0,(SUMIFS(Effektmåling!$J$178:$J$182,Effektmåling!$D$178:$D$182,$B21,$AH$120:$AH$124,'DB materialer'!AF$3))*-O21,"")</f>
        <v/>
      </c>
      <c r="AG21" s="29" t="str">
        <f>IF((SUMIFS(Effektmåling!$J$178:$J$182,Effektmåling!$D$178:$D$182,$B21,$AH$120:$AH$124,'DB materialer'!AG$3))&lt;&gt;0,(SUMIFS(Effektmåling!$J$178:$J$182,Effektmåling!$D$178:$D$182,$B21,$AH$120:$AH$124,'DB materialer'!AG$3))*-P21,"")</f>
        <v/>
      </c>
      <c r="AH21" s="29" t="str">
        <f>IF((SUMIFS(Effektmåling!$J$178:$J$182,Effektmåling!$D$178:$D$182,$B21,$AH$120:$AH$124,'DB materialer'!AH$3))&lt;&gt;0,(SUMIFS(Effektmåling!$J$178:$J$182,Effektmåling!$D$178:$D$182,$B21,$AH$120:$AH$124,'DB materialer'!AH$3))*-Q21,"")</f>
        <v/>
      </c>
      <c r="AI21" s="29" t="str">
        <f>IF((SUMIFS(Effektmåling!$J$178:$J$182,Effektmåling!$D$178:$D$182,$B21,$AH$120:$AH$124,'DB materialer'!AI$3))&lt;&gt;0,(SUMIFS(Effektmåling!$J$178:$J$182,Effektmåling!$D$178:$D$182,$B21,$AH$120:$AH$124,'DB materialer'!AI$3))*-R21,"")</f>
        <v/>
      </c>
      <c r="AJ21" s="29" t="str">
        <f>IF((SUMIFS(Effektmåling!$J$178:$J$182,Effektmåling!$D$178:$D$182,$B21,$AH$120:$AH$124,'DB materialer'!AJ$3))&lt;&gt;0,(SUMIFS(Effektmåling!$J$178:$J$182,Effektmåling!$D$178:$D$182,$B21,$AH$120:$AH$124,'DB materialer'!AJ$3))*-S21,"")</f>
        <v/>
      </c>
      <c r="AK21" s="29" t="str">
        <f>IF((SUMIFS(Effektmåling!$J$178:$J$182,Effektmåling!$D$178:$D$182,$B21,$AH$120:$AH$124,'DB materialer'!AK$3))&lt;&gt;0,(SUMIFS(Effektmåling!$J$178:$J$182,Effektmåling!$D$178:$D$182,$B21,$AH$120:$AH$124,'DB materialer'!AK$3))*-T21,"")</f>
        <v/>
      </c>
      <c r="AM21" s="29" t="str">
        <f>IF((SUMIFS(Effektmåling!$J$163:$J$167,Effektmåling!$D$163:$D$167,$B21,$AO$120:$AO$124,'DB materialer'!AM$3))&lt;&gt;0,(SUMIFS(Effektmåling!$J$163:$J$167,Effektmåling!$D$163:$D$167,$B21,$AO$120:$AO$124,'DB materialer'!AM$3))*(-O21)*($C$122),"")</f>
        <v/>
      </c>
      <c r="AN21" s="29" t="str">
        <f>IF((SUMIFS(Effektmåling!$J$163:$J$167,Effektmåling!$D$163:$D$167,$B21,$AO$120:$AO$124,'DB materialer'!AN$3))&lt;&gt;0,(SUMIFS(Effektmåling!$J$163:$J$167,Effektmåling!$D$163:$D$167,$B21,$AO$120:$AO$124,'DB materialer'!AN$3))*(-P21)*($C$122),"")</f>
        <v/>
      </c>
      <c r="AO21" s="29" t="str">
        <f>IF((SUMIFS(Effektmåling!$J$163:$J$167,Effektmåling!$D$163:$D$167,$B21,$AO$120:$AO$124,'DB materialer'!AO$3))&lt;&gt;0,(SUMIFS(Effektmåling!$J$163:$J$167,Effektmåling!$D$163:$D$167,$B21,$AO$120:$AO$124,'DB materialer'!AO$3))*(-Q21)*($C$122),"")</f>
        <v/>
      </c>
      <c r="AP21" s="29" t="str">
        <f>IF((SUMIFS(Effektmåling!$J$163:$J$167,Effektmåling!$D$163:$D$167,$B21,$AO$120:$AO$124,'DB materialer'!AP$3))&lt;&gt;0,(SUMIFS(Effektmåling!$J$163:$J$167,Effektmåling!$D$163:$D$167,$B21,$AO$120:$AO$124,'DB materialer'!AP$3))*(-R21)*($C$122),"")</f>
        <v/>
      </c>
      <c r="AQ21" s="29" t="str">
        <f>IF((SUMIFS(Effektmåling!$J$163:$J$167,Effektmåling!$D$163:$D$167,$B21,$AO$120:$AO$124,'DB materialer'!AQ$3))&lt;&gt;0,(SUMIFS(Effektmåling!$J$163:$J$167,Effektmåling!$D$163:$D$167,$B21,$AO$120:$AO$124,'DB materialer'!AQ$3))*(-S21)*($C$122),"")</f>
        <v/>
      </c>
      <c r="AR21" s="29" t="str">
        <f>IF((SUMIFS(Effektmåling!$J$163:$J$167,Effektmåling!$D$163:$D$167,$B21,$AO$120:$AO$124,'DB materialer'!AR$3))&lt;&gt;0,(SUMIFS(Effektmåling!$J$163:$J$167,Effektmåling!$D$163:$D$167,$B21,$AO$120:$AO$124,'DB materialer'!AR$3))*(-T21)*($C$122),"")</f>
        <v/>
      </c>
      <c r="AT21" s="30">
        <f t="shared" ref="AT21:AT30" si="38">IF((K21-J21)=0,1E-30,K21-J21)</f>
        <v>1.0000000000000001E-30</v>
      </c>
      <c r="AU21" s="40">
        <f t="shared" ref="AU21:AU30" si="39">IF((L21-J21)=0,1E-30,L21-J21)</f>
        <v>0.34661042157265071</v>
      </c>
      <c r="AV21" s="41">
        <f t="shared" ref="AV21:AV30" si="40">IF((M21-J21)=0,1E-30,M21-J21)</f>
        <v>1.0000000000000001E-30</v>
      </c>
      <c r="AW21" s="40">
        <f t="shared" ref="AW21:AW30" si="41">IF((L21-K21)=0,1E-30,L21-K21)</f>
        <v>0.34661042157265071</v>
      </c>
      <c r="AX21" s="41">
        <f t="shared" ref="AX21:AX30" si="42">IF((M21-K21)=0,1E-30,M21-K21)</f>
        <v>1.0000000000000001E-30</v>
      </c>
      <c r="AY21" s="41">
        <f t="shared" ref="AY21:AY30" si="43">IF((M21-L21)=0,1E-30,M21-L21)</f>
        <v>-0.34661042157265071</v>
      </c>
      <c r="BA21" s="29" t="str">
        <f>IF((SUMIFS(Effektmåling!$J$178:$J$182,Effektmåling!$D$178:$D$182,$B21,$AH$120:$AH$124,BA$3))&lt;&gt;0,(SUMIFS(Effektmåling!$J$178:$J$182,Effektmåling!$D$178:$D$182,$B21,$AH$120:$AH$124,BA$3))*-AT21,"")</f>
        <v/>
      </c>
      <c r="BB21" s="29" t="str">
        <f>IF((SUMIFS(Effektmåling!$J$178:$J$182,Effektmåling!$D$178:$D$182,$B21,$AH$120:$AH$124,BB$3))&lt;&gt;0,(SUMIFS(Effektmåling!$J$178:$J$182,Effektmåling!$D$178:$D$182,$B21,$AH$120:$AH$124,BB$3))*-AU21,"")</f>
        <v/>
      </c>
      <c r="BC21" s="29" t="str">
        <f>IF((SUMIFS(Effektmåling!$J$178:$J$182,Effektmåling!$D$178:$D$182,$B21,$AH$120:$AH$124,BC$3))&lt;&gt;0,(SUMIFS(Effektmåling!$J$178:$J$182,Effektmåling!$D$178:$D$182,$B21,$AH$120:$AH$124,BC$3))*-AV21,"")</f>
        <v/>
      </c>
      <c r="BD21" s="29" t="str">
        <f>IF((SUMIFS(Effektmåling!$J$178:$J$182,Effektmåling!$D$178:$D$182,$B21,$AH$120:$AH$124,BD$3))&lt;&gt;0,(SUMIFS(Effektmåling!$J$178:$J$182,Effektmåling!$D$178:$D$182,$B21,$AH$120:$AH$124,BD$3))*-AW21,"")</f>
        <v/>
      </c>
      <c r="BE21" s="29" t="str">
        <f>IF((SUMIFS(Effektmåling!$J$178:$J$182,Effektmåling!$D$178:$D$182,$B21,$AH$120:$AH$124,BE$3))&lt;&gt;0,(SUMIFS(Effektmåling!$J$178:$J$182,Effektmåling!$D$178:$D$182,$B21,$AH$120:$AH$124,BE$3))*-AX21,"")</f>
        <v/>
      </c>
      <c r="BF21" s="29" t="str">
        <f>IF((SUMIFS(Effektmåling!$J$178:$J$182,Effektmåling!$D$178:$D$182,$B21,$AH$120:$AH$124,BF$3))&lt;&gt;0,(SUMIFS(Effektmåling!$J$178:$J$182,Effektmåling!$D$178:$D$182,$B21,$AH$120:$AH$124,BF$3))*-AY21,"")</f>
        <v/>
      </c>
      <c r="BH21" s="29" t="str">
        <f>IF((SUMIFS(Effektmåling!$J$163:$J$167,Effektmåling!$D$163:$D$167,$B21,$AO$120:$AO$124,BH$3))&lt;&gt;0,(SUMIFS(Effektmåling!$J$163:$J$167,Effektmåling!$D$163:$D$167,$B21,$AO$120:$AO$124,BH$3))*-AT21,"")</f>
        <v/>
      </c>
      <c r="BI21" s="29" t="str">
        <f>IF((SUMIFS(Effektmåling!$J$163:$J$167,Effektmåling!$D$163:$D$167,$B21,$AO$120:$AO$124,BI$3))&lt;&gt;0,(SUMIFS(Effektmåling!$J$163:$J$167,Effektmåling!$D$163:$D$167,$B21,$AO$120:$AO$124,BI$3))*-AU21,"")</f>
        <v/>
      </c>
      <c r="BJ21" s="29" t="str">
        <f>IF((SUMIFS(Effektmåling!$J$163:$J$167,Effektmåling!$D$163:$D$167,$B21,$AO$120:$AO$124,BJ$3))&lt;&gt;0,(SUMIFS(Effektmåling!$J$163:$J$167,Effektmåling!$D$163:$D$167,$B21,$AO$120:$AO$124,BJ$3))*-AV21,"")</f>
        <v/>
      </c>
      <c r="BK21" s="29" t="str">
        <f>IF((SUMIFS(Effektmåling!$J$163:$J$167,Effektmåling!$D$163:$D$167,$B21,$AO$120:$AO$124,BK$3))&lt;&gt;0,(SUMIFS(Effektmåling!$J$163:$J$167,Effektmåling!$D$163:$D$167,$B21,$AO$120:$AO$124,BK$3))*-AW21,"")</f>
        <v/>
      </c>
      <c r="BL21" s="29" t="str">
        <f>IF((SUMIFS(Effektmåling!$J$163:$J$167,Effektmåling!$D$163:$D$167,$B21,$AO$120:$AO$124,BL$3))&lt;&gt;0,(SUMIFS(Effektmåling!$J$163:$J$167,Effektmåling!$D$163:$D$167,$B21,$AO$120:$AO$124,BL$3))*-AX21,"")</f>
        <v/>
      </c>
      <c r="BM21" s="29" t="str">
        <f>IF((SUMIFS(Effektmåling!$J$163:$J$167,Effektmåling!$D$163:$D$167,$B21,$AO$120:$AO$124,BM$3))&lt;&gt;0,(SUMIFS(Effektmåling!$J$163:$J$167,Effektmåling!$D$163:$D$167,$B21,$AO$120:$AO$124,BM$3))*-AY21,"")</f>
        <v/>
      </c>
      <c r="BO21" s="211">
        <f t="shared" ca="1" si="24"/>
        <v>100000</v>
      </c>
      <c r="BP21" s="207" t="str">
        <f t="shared" si="4"/>
        <v>ABS</v>
      </c>
      <c r="BQ21" s="29">
        <f t="shared" ca="1" si="25"/>
        <v>0</v>
      </c>
      <c r="BR21" s="29">
        <f t="shared" ca="1" si="14"/>
        <v>100000</v>
      </c>
      <c r="BS21" s="29"/>
      <c r="BT21" s="29"/>
      <c r="BU21" s="29"/>
      <c r="BV21" s="29"/>
      <c r="BW21" s="212"/>
    </row>
    <row r="22" spans="1:75" x14ac:dyDescent="0.15">
      <c r="A22" s="19">
        <f t="shared" si="5"/>
        <v>18</v>
      </c>
      <c r="B22" s="19" t="s">
        <v>264</v>
      </c>
      <c r="C22" s="19">
        <v>1</v>
      </c>
      <c r="D22" s="22">
        <v>9.3154000000000003</v>
      </c>
      <c r="E22" s="22">
        <v>6.8900000000000003E-2</v>
      </c>
      <c r="F22" s="105">
        <v>2.2000000000000002</v>
      </c>
      <c r="G22" s="106">
        <v>0.23719999999999999</v>
      </c>
      <c r="H22" s="119">
        <v>0</v>
      </c>
      <c r="I22" s="127">
        <v>0.19850421686746988</v>
      </c>
      <c r="J22" s="119">
        <v>0</v>
      </c>
      <c r="K22" s="74">
        <v>0</v>
      </c>
      <c r="L22" s="130">
        <v>0.34661042157265071</v>
      </c>
      <c r="M22" s="74">
        <v>0</v>
      </c>
      <c r="O22" s="142">
        <f t="shared" si="18"/>
        <v>2.1311</v>
      </c>
      <c r="P22" s="142">
        <f t="shared" si="19"/>
        <v>0.16830000000000001</v>
      </c>
      <c r="Q22" s="142">
        <f t="shared" si="20"/>
        <v>-6.8900000000000003E-2</v>
      </c>
      <c r="R22" s="142">
        <f t="shared" si="21"/>
        <v>-1.9628000000000001</v>
      </c>
      <c r="S22" s="142">
        <f t="shared" si="22"/>
        <v>-2.2000000000000002</v>
      </c>
      <c r="T22" s="142">
        <f t="shared" si="23"/>
        <v>-0.23719999999999999</v>
      </c>
      <c r="V22" s="29">
        <f ca="1">SUMIF(Effektmåling!$D$53:$E$57,'DB materialer'!B22,Effektmåling!$H$53:$H$57)</f>
        <v>0</v>
      </c>
      <c r="W22" s="477" t="str">
        <f ca="1">IF((V22*D22)=0,"",IF(Effektmåling!$Q$241="Ja",1.3*(V22*D22),V22*D22))</f>
        <v/>
      </c>
      <c r="X22" s="29" t="str">
        <f ca="1">IF(W22="","",RANK(W22,$W$7:$W$56,0)+COUNTIF($W$7:W22,W22)-1)</f>
        <v/>
      </c>
      <c r="Y22" s="29" t="str">
        <f t="shared" ca="1" si="36"/>
        <v/>
      </c>
      <c r="AA22" s="29">
        <f ca="1">$C$122*SUMIF(Effektmåling!$D$128:$E$132,'DB materialer'!$B22,Effektmåling!$I$128:$I$132)</f>
        <v>0</v>
      </c>
      <c r="AB22" s="477" t="str">
        <f ca="1">IF((AA22*D22)=0,"",IF(Effektmåling!$Q$241&lt;&gt;"Ja",1.3*(AA22*D22),AA22*D22))</f>
        <v/>
      </c>
      <c r="AC22" s="29" t="str">
        <f ca="1">IF(AB22="","",RANK(AB22,$AB$7:$AB$56,0)+COUNTIF($AB$7:AB22,AB22)-1)</f>
        <v/>
      </c>
      <c r="AD22" s="29" t="str">
        <f t="shared" ca="1" si="37"/>
        <v/>
      </c>
      <c r="AE22" s="29"/>
      <c r="AF22" s="29" t="str">
        <f>IF((SUMIFS(Effektmåling!$J$178:$J$182,Effektmåling!$D$178:$D$182,$B22,$AH$120:$AH$124,'DB materialer'!AF$3))&lt;&gt;0,(SUMIFS(Effektmåling!$J$178:$J$182,Effektmåling!$D$178:$D$182,$B22,$AH$120:$AH$124,'DB materialer'!AF$3))*-O22,"")</f>
        <v/>
      </c>
      <c r="AG22" s="29" t="str">
        <f>IF((SUMIFS(Effektmåling!$J$178:$J$182,Effektmåling!$D$178:$D$182,$B22,$AH$120:$AH$124,'DB materialer'!AG$3))&lt;&gt;0,(SUMIFS(Effektmåling!$J$178:$J$182,Effektmåling!$D$178:$D$182,$B22,$AH$120:$AH$124,'DB materialer'!AG$3))*-P22,"")</f>
        <v/>
      </c>
      <c r="AH22" s="29" t="str">
        <f>IF((SUMIFS(Effektmåling!$J$178:$J$182,Effektmåling!$D$178:$D$182,$B22,$AH$120:$AH$124,'DB materialer'!AH$3))&lt;&gt;0,(SUMIFS(Effektmåling!$J$178:$J$182,Effektmåling!$D$178:$D$182,$B22,$AH$120:$AH$124,'DB materialer'!AH$3))*-Q22,"")</f>
        <v/>
      </c>
      <c r="AI22" s="29" t="str">
        <f>IF((SUMIFS(Effektmåling!$J$178:$J$182,Effektmåling!$D$178:$D$182,$B22,$AH$120:$AH$124,'DB materialer'!AI$3))&lt;&gt;0,(SUMIFS(Effektmåling!$J$178:$J$182,Effektmåling!$D$178:$D$182,$B22,$AH$120:$AH$124,'DB materialer'!AI$3))*-R22,"")</f>
        <v/>
      </c>
      <c r="AJ22" s="29" t="str">
        <f>IF((SUMIFS(Effektmåling!$J$178:$J$182,Effektmåling!$D$178:$D$182,$B22,$AH$120:$AH$124,'DB materialer'!AJ$3))&lt;&gt;0,(SUMIFS(Effektmåling!$J$178:$J$182,Effektmåling!$D$178:$D$182,$B22,$AH$120:$AH$124,'DB materialer'!AJ$3))*-S22,"")</f>
        <v/>
      </c>
      <c r="AK22" s="29" t="str">
        <f>IF((SUMIFS(Effektmåling!$J$178:$J$182,Effektmåling!$D$178:$D$182,$B22,$AH$120:$AH$124,'DB materialer'!AK$3))&lt;&gt;0,(SUMIFS(Effektmåling!$J$178:$J$182,Effektmåling!$D$178:$D$182,$B22,$AH$120:$AH$124,'DB materialer'!AK$3))*-T22,"")</f>
        <v/>
      </c>
      <c r="AM22" s="29" t="str">
        <f>IF((SUMIFS(Effektmåling!$J$163:$J$167,Effektmåling!$D$163:$D$167,$B22,$AO$120:$AO$124,'DB materialer'!AM$3))&lt;&gt;0,(SUMIFS(Effektmåling!$J$163:$J$167,Effektmåling!$D$163:$D$167,$B22,$AO$120:$AO$124,'DB materialer'!AM$3))*(-O22)*($C$122),"")</f>
        <v/>
      </c>
      <c r="AN22" s="29" t="str">
        <f>IF((SUMIFS(Effektmåling!$J$163:$J$167,Effektmåling!$D$163:$D$167,$B22,$AO$120:$AO$124,'DB materialer'!AN$3))&lt;&gt;0,(SUMIFS(Effektmåling!$J$163:$J$167,Effektmåling!$D$163:$D$167,$B22,$AO$120:$AO$124,'DB materialer'!AN$3))*(-P22)*($C$122),"")</f>
        <v/>
      </c>
      <c r="AO22" s="29" t="str">
        <f>IF((SUMIFS(Effektmåling!$J$163:$J$167,Effektmåling!$D$163:$D$167,$B22,$AO$120:$AO$124,'DB materialer'!AO$3))&lt;&gt;0,(SUMIFS(Effektmåling!$J$163:$J$167,Effektmåling!$D$163:$D$167,$B22,$AO$120:$AO$124,'DB materialer'!AO$3))*(-Q22)*($C$122),"")</f>
        <v/>
      </c>
      <c r="AP22" s="29" t="str">
        <f>IF((SUMIFS(Effektmåling!$J$163:$J$167,Effektmåling!$D$163:$D$167,$B22,$AO$120:$AO$124,'DB materialer'!AP$3))&lt;&gt;0,(SUMIFS(Effektmåling!$J$163:$J$167,Effektmåling!$D$163:$D$167,$B22,$AO$120:$AO$124,'DB materialer'!AP$3))*(-R22)*($C$122),"")</f>
        <v/>
      </c>
      <c r="AQ22" s="29" t="str">
        <f>IF((SUMIFS(Effektmåling!$J$163:$J$167,Effektmåling!$D$163:$D$167,$B22,$AO$120:$AO$124,'DB materialer'!AQ$3))&lt;&gt;0,(SUMIFS(Effektmåling!$J$163:$J$167,Effektmåling!$D$163:$D$167,$B22,$AO$120:$AO$124,'DB materialer'!AQ$3))*(-S22)*($C$122),"")</f>
        <v/>
      </c>
      <c r="AR22" s="29" t="str">
        <f>IF((SUMIFS(Effektmåling!$J$163:$J$167,Effektmåling!$D$163:$D$167,$B22,$AO$120:$AO$124,'DB materialer'!AR$3))&lt;&gt;0,(SUMIFS(Effektmåling!$J$163:$J$167,Effektmåling!$D$163:$D$167,$B22,$AO$120:$AO$124,'DB materialer'!AR$3))*(-T22)*($C$122),"")</f>
        <v/>
      </c>
      <c r="AT22" s="30">
        <f t="shared" si="38"/>
        <v>1.0000000000000001E-30</v>
      </c>
      <c r="AU22" s="40">
        <f t="shared" si="39"/>
        <v>0.34661042157265071</v>
      </c>
      <c r="AV22" s="41">
        <f t="shared" si="40"/>
        <v>1.0000000000000001E-30</v>
      </c>
      <c r="AW22" s="40">
        <f t="shared" si="41"/>
        <v>0.34661042157265071</v>
      </c>
      <c r="AX22" s="41">
        <f t="shared" si="42"/>
        <v>1.0000000000000001E-30</v>
      </c>
      <c r="AY22" s="41">
        <f t="shared" si="43"/>
        <v>-0.34661042157265071</v>
      </c>
      <c r="BA22" s="29" t="str">
        <f>IF((SUMIFS(Effektmåling!$J$178:$J$182,Effektmåling!$D$178:$D$182,$B22,$AH$120:$AH$124,BA$3))&lt;&gt;0,(SUMIFS(Effektmåling!$J$178:$J$182,Effektmåling!$D$178:$D$182,$B22,$AH$120:$AH$124,BA$3))*-AT22,"")</f>
        <v/>
      </c>
      <c r="BB22" s="29" t="str">
        <f>IF((SUMIFS(Effektmåling!$J$178:$J$182,Effektmåling!$D$178:$D$182,$B22,$AH$120:$AH$124,BB$3))&lt;&gt;0,(SUMIFS(Effektmåling!$J$178:$J$182,Effektmåling!$D$178:$D$182,$B22,$AH$120:$AH$124,BB$3))*-AU22,"")</f>
        <v/>
      </c>
      <c r="BC22" s="29" t="str">
        <f>IF((SUMIFS(Effektmåling!$J$178:$J$182,Effektmåling!$D$178:$D$182,$B22,$AH$120:$AH$124,BC$3))&lt;&gt;0,(SUMIFS(Effektmåling!$J$178:$J$182,Effektmåling!$D$178:$D$182,$B22,$AH$120:$AH$124,BC$3))*-AV22,"")</f>
        <v/>
      </c>
      <c r="BD22" s="29" t="str">
        <f>IF((SUMIFS(Effektmåling!$J$178:$J$182,Effektmåling!$D$178:$D$182,$B22,$AH$120:$AH$124,BD$3))&lt;&gt;0,(SUMIFS(Effektmåling!$J$178:$J$182,Effektmåling!$D$178:$D$182,$B22,$AH$120:$AH$124,BD$3))*-AW22,"")</f>
        <v/>
      </c>
      <c r="BE22" s="29" t="str">
        <f>IF((SUMIFS(Effektmåling!$J$178:$J$182,Effektmåling!$D$178:$D$182,$B22,$AH$120:$AH$124,BE$3))&lt;&gt;0,(SUMIFS(Effektmåling!$J$178:$J$182,Effektmåling!$D$178:$D$182,$B22,$AH$120:$AH$124,BE$3))*-AX22,"")</f>
        <v/>
      </c>
      <c r="BF22" s="29" t="str">
        <f>IF((SUMIFS(Effektmåling!$J$178:$J$182,Effektmåling!$D$178:$D$182,$B22,$AH$120:$AH$124,BF$3))&lt;&gt;0,(SUMIFS(Effektmåling!$J$178:$J$182,Effektmåling!$D$178:$D$182,$B22,$AH$120:$AH$124,BF$3))*-AY22,"")</f>
        <v/>
      </c>
      <c r="BH22" s="29" t="str">
        <f>IF((SUMIFS(Effektmåling!$J$163:$J$167,Effektmåling!$D$163:$D$167,$B22,$AO$120:$AO$124,BH$3))&lt;&gt;0,(SUMIFS(Effektmåling!$J$163:$J$167,Effektmåling!$D$163:$D$167,$B22,$AO$120:$AO$124,BH$3))*-AT22,"")</f>
        <v/>
      </c>
      <c r="BI22" s="29" t="str">
        <f>IF((SUMIFS(Effektmåling!$J$163:$J$167,Effektmåling!$D$163:$D$167,$B22,$AO$120:$AO$124,BI$3))&lt;&gt;0,(SUMIFS(Effektmåling!$J$163:$J$167,Effektmåling!$D$163:$D$167,$B22,$AO$120:$AO$124,BI$3))*-AU22,"")</f>
        <v/>
      </c>
      <c r="BJ22" s="29" t="str">
        <f>IF((SUMIFS(Effektmåling!$J$163:$J$167,Effektmåling!$D$163:$D$167,$B22,$AO$120:$AO$124,BJ$3))&lt;&gt;0,(SUMIFS(Effektmåling!$J$163:$J$167,Effektmåling!$D$163:$D$167,$B22,$AO$120:$AO$124,BJ$3))*-AV22,"")</f>
        <v/>
      </c>
      <c r="BK22" s="29" t="str">
        <f>IF((SUMIFS(Effektmåling!$J$163:$J$167,Effektmåling!$D$163:$D$167,$B22,$AO$120:$AO$124,BK$3))&lt;&gt;0,(SUMIFS(Effektmåling!$J$163:$J$167,Effektmåling!$D$163:$D$167,$B22,$AO$120:$AO$124,BK$3))*-AW22,"")</f>
        <v/>
      </c>
      <c r="BL22" s="29" t="str">
        <f>IF((SUMIFS(Effektmåling!$J$163:$J$167,Effektmåling!$D$163:$D$167,$B22,$AO$120:$AO$124,BL$3))&lt;&gt;0,(SUMIFS(Effektmåling!$J$163:$J$167,Effektmåling!$D$163:$D$167,$B22,$AO$120:$AO$124,BL$3))*-AX22,"")</f>
        <v/>
      </c>
      <c r="BM22" s="29" t="str">
        <f>IF((SUMIFS(Effektmåling!$J$163:$J$167,Effektmåling!$D$163:$D$167,$B22,$AO$120:$AO$124,BM$3))&lt;&gt;0,(SUMIFS(Effektmåling!$J$163:$J$167,Effektmåling!$D$163:$D$167,$B22,$AO$120:$AO$124,BM$3))*-AY22,"")</f>
        <v/>
      </c>
      <c r="BO22" s="211">
        <f t="shared" ca="1" si="24"/>
        <v>100000</v>
      </c>
      <c r="BP22" s="207" t="str">
        <f t="shared" si="4"/>
        <v>PA-6</v>
      </c>
      <c r="BQ22" s="29">
        <f t="shared" ca="1" si="25"/>
        <v>0</v>
      </c>
      <c r="BR22" s="29">
        <f t="shared" ca="1" si="14"/>
        <v>100000</v>
      </c>
      <c r="BS22" s="29"/>
      <c r="BT22" s="29"/>
      <c r="BU22" s="29"/>
      <c r="BV22" s="29"/>
      <c r="BW22" s="212"/>
    </row>
    <row r="23" spans="1:75" x14ac:dyDescent="0.15">
      <c r="A23" s="19">
        <f t="shared" si="5"/>
        <v>19</v>
      </c>
      <c r="B23" s="19" t="s">
        <v>265</v>
      </c>
      <c r="C23" s="19">
        <v>1</v>
      </c>
      <c r="D23" s="22">
        <v>7.7984</v>
      </c>
      <c r="E23" s="22">
        <v>6.8900000000000003E-2</v>
      </c>
      <c r="F23" s="105">
        <v>2.84</v>
      </c>
      <c r="G23" s="106">
        <v>0.23719999999999999</v>
      </c>
      <c r="H23" s="119">
        <v>0</v>
      </c>
      <c r="I23" s="127">
        <v>0.19850421686746988</v>
      </c>
      <c r="J23" s="119">
        <v>0</v>
      </c>
      <c r="K23" s="74">
        <v>0</v>
      </c>
      <c r="L23" s="130">
        <v>0.34661042157265071</v>
      </c>
      <c r="M23" s="74">
        <v>0</v>
      </c>
      <c r="O23" s="142">
        <f t="shared" si="18"/>
        <v>2.7710999999999997</v>
      </c>
      <c r="P23" s="142">
        <f t="shared" si="19"/>
        <v>0.16830000000000001</v>
      </c>
      <c r="Q23" s="142">
        <f t="shared" si="20"/>
        <v>-6.8900000000000003E-2</v>
      </c>
      <c r="R23" s="142">
        <f t="shared" si="21"/>
        <v>-2.6027999999999998</v>
      </c>
      <c r="S23" s="142">
        <f t="shared" si="22"/>
        <v>-2.84</v>
      </c>
      <c r="T23" s="142">
        <f t="shared" si="23"/>
        <v>-0.23719999999999999</v>
      </c>
      <c r="V23" s="29">
        <f ca="1">SUMIF(Effektmåling!$D$53:$E$57,'DB materialer'!B23,Effektmåling!$H$53:$H$57)</f>
        <v>0</v>
      </c>
      <c r="W23" s="477" t="str">
        <f ca="1">IF((V23*D23)=0,"",IF(Effektmåling!$Q$241="Ja",1.3*(V23*D23),V23*D23))</f>
        <v/>
      </c>
      <c r="X23" s="29" t="str">
        <f ca="1">IF(W23="","",RANK(W23,$W$7:$W$56,0)+COUNTIF($W$7:W23,W23)-1)</f>
        <v/>
      </c>
      <c r="Y23" s="29" t="str">
        <f t="shared" ca="1" si="36"/>
        <v/>
      </c>
      <c r="AA23" s="29">
        <f ca="1">$C$122*SUMIF(Effektmåling!$D$128:$E$132,'DB materialer'!$B23,Effektmåling!$I$128:$I$132)</f>
        <v>0</v>
      </c>
      <c r="AB23" s="477" t="str">
        <f ca="1">IF((AA23*D23)=0,"",IF(Effektmåling!$Q$241&lt;&gt;"Ja",1.3*(AA23*D23),AA23*D23))</f>
        <v/>
      </c>
      <c r="AC23" s="29" t="str">
        <f ca="1">IF(AB23="","",RANK(AB23,$AB$7:$AB$56,0)+COUNTIF($AB$7:AB23,AB23)-1)</f>
        <v/>
      </c>
      <c r="AD23" s="29" t="str">
        <f t="shared" ca="1" si="37"/>
        <v/>
      </c>
      <c r="AE23" s="29"/>
      <c r="AF23" s="29" t="str">
        <f>IF((SUMIFS(Effektmåling!$J$178:$J$182,Effektmåling!$D$178:$D$182,$B23,$AH$120:$AH$124,'DB materialer'!AF$3))&lt;&gt;0,(SUMIFS(Effektmåling!$J$178:$J$182,Effektmåling!$D$178:$D$182,$B23,$AH$120:$AH$124,'DB materialer'!AF$3))*-O23,"")</f>
        <v/>
      </c>
      <c r="AG23" s="29" t="str">
        <f>IF((SUMIFS(Effektmåling!$J$178:$J$182,Effektmåling!$D$178:$D$182,$B23,$AH$120:$AH$124,'DB materialer'!AG$3))&lt;&gt;0,(SUMIFS(Effektmåling!$J$178:$J$182,Effektmåling!$D$178:$D$182,$B23,$AH$120:$AH$124,'DB materialer'!AG$3))*-P23,"")</f>
        <v/>
      </c>
      <c r="AH23" s="29" t="str">
        <f>IF((SUMIFS(Effektmåling!$J$178:$J$182,Effektmåling!$D$178:$D$182,$B23,$AH$120:$AH$124,'DB materialer'!AH$3))&lt;&gt;0,(SUMIFS(Effektmåling!$J$178:$J$182,Effektmåling!$D$178:$D$182,$B23,$AH$120:$AH$124,'DB materialer'!AH$3))*-Q23,"")</f>
        <v/>
      </c>
      <c r="AI23" s="29" t="str">
        <f>IF((SUMIFS(Effektmåling!$J$178:$J$182,Effektmåling!$D$178:$D$182,$B23,$AH$120:$AH$124,'DB materialer'!AI$3))&lt;&gt;0,(SUMIFS(Effektmåling!$J$178:$J$182,Effektmåling!$D$178:$D$182,$B23,$AH$120:$AH$124,'DB materialer'!AI$3))*-R23,"")</f>
        <v/>
      </c>
      <c r="AJ23" s="29" t="str">
        <f>IF((SUMIFS(Effektmåling!$J$178:$J$182,Effektmåling!$D$178:$D$182,$B23,$AH$120:$AH$124,'DB materialer'!AJ$3))&lt;&gt;0,(SUMIFS(Effektmåling!$J$178:$J$182,Effektmåling!$D$178:$D$182,$B23,$AH$120:$AH$124,'DB materialer'!AJ$3))*-S23,"")</f>
        <v/>
      </c>
      <c r="AK23" s="29" t="str">
        <f>IF((SUMIFS(Effektmåling!$J$178:$J$182,Effektmåling!$D$178:$D$182,$B23,$AH$120:$AH$124,'DB materialer'!AK$3))&lt;&gt;0,(SUMIFS(Effektmåling!$J$178:$J$182,Effektmåling!$D$178:$D$182,$B23,$AH$120:$AH$124,'DB materialer'!AK$3))*-T23,"")</f>
        <v/>
      </c>
      <c r="AM23" s="29" t="str">
        <f>IF((SUMIFS(Effektmåling!$J$163:$J$167,Effektmåling!$D$163:$D$167,$B23,$AO$120:$AO$124,'DB materialer'!AM$3))&lt;&gt;0,(SUMIFS(Effektmåling!$J$163:$J$167,Effektmåling!$D$163:$D$167,$B23,$AO$120:$AO$124,'DB materialer'!AM$3))*(-O23)*($C$122),"")</f>
        <v/>
      </c>
      <c r="AN23" s="29" t="str">
        <f>IF((SUMIFS(Effektmåling!$J$163:$J$167,Effektmåling!$D$163:$D$167,$B23,$AO$120:$AO$124,'DB materialer'!AN$3))&lt;&gt;0,(SUMIFS(Effektmåling!$J$163:$J$167,Effektmåling!$D$163:$D$167,$B23,$AO$120:$AO$124,'DB materialer'!AN$3))*(-P23)*($C$122),"")</f>
        <v/>
      </c>
      <c r="AO23" s="29" t="str">
        <f>IF((SUMIFS(Effektmåling!$J$163:$J$167,Effektmåling!$D$163:$D$167,$B23,$AO$120:$AO$124,'DB materialer'!AO$3))&lt;&gt;0,(SUMIFS(Effektmåling!$J$163:$J$167,Effektmåling!$D$163:$D$167,$B23,$AO$120:$AO$124,'DB materialer'!AO$3))*(-Q23)*($C$122),"")</f>
        <v/>
      </c>
      <c r="AP23" s="29" t="str">
        <f>IF((SUMIFS(Effektmåling!$J$163:$J$167,Effektmåling!$D$163:$D$167,$B23,$AO$120:$AO$124,'DB materialer'!AP$3))&lt;&gt;0,(SUMIFS(Effektmåling!$J$163:$J$167,Effektmåling!$D$163:$D$167,$B23,$AO$120:$AO$124,'DB materialer'!AP$3))*(-R23)*($C$122),"")</f>
        <v/>
      </c>
      <c r="AQ23" s="29" t="str">
        <f>IF((SUMIFS(Effektmåling!$J$163:$J$167,Effektmåling!$D$163:$D$167,$B23,$AO$120:$AO$124,'DB materialer'!AQ$3))&lt;&gt;0,(SUMIFS(Effektmåling!$J$163:$J$167,Effektmåling!$D$163:$D$167,$B23,$AO$120:$AO$124,'DB materialer'!AQ$3))*(-S23)*($C$122),"")</f>
        <v/>
      </c>
      <c r="AR23" s="29" t="str">
        <f>IF((SUMIFS(Effektmåling!$J$163:$J$167,Effektmåling!$D$163:$D$167,$B23,$AO$120:$AO$124,'DB materialer'!AR$3))&lt;&gt;0,(SUMIFS(Effektmåling!$J$163:$J$167,Effektmåling!$D$163:$D$167,$B23,$AO$120:$AO$124,'DB materialer'!AR$3))*(-T23)*($C$122),"")</f>
        <v/>
      </c>
      <c r="AT23" s="30">
        <f t="shared" si="38"/>
        <v>1.0000000000000001E-30</v>
      </c>
      <c r="AU23" s="40">
        <f t="shared" si="39"/>
        <v>0.34661042157265071</v>
      </c>
      <c r="AV23" s="41">
        <f t="shared" si="40"/>
        <v>1.0000000000000001E-30</v>
      </c>
      <c r="AW23" s="40">
        <f t="shared" si="41"/>
        <v>0.34661042157265071</v>
      </c>
      <c r="AX23" s="41">
        <f t="shared" si="42"/>
        <v>1.0000000000000001E-30</v>
      </c>
      <c r="AY23" s="41">
        <f t="shared" si="43"/>
        <v>-0.34661042157265071</v>
      </c>
      <c r="BA23" s="29" t="str">
        <f>IF((SUMIFS(Effektmåling!$J$178:$J$182,Effektmåling!$D$178:$D$182,$B23,$AH$120:$AH$124,BA$3))&lt;&gt;0,(SUMIFS(Effektmåling!$J$178:$J$182,Effektmåling!$D$178:$D$182,$B23,$AH$120:$AH$124,BA$3))*-AT23,"")</f>
        <v/>
      </c>
      <c r="BB23" s="29" t="str">
        <f>IF((SUMIFS(Effektmåling!$J$178:$J$182,Effektmåling!$D$178:$D$182,$B23,$AH$120:$AH$124,BB$3))&lt;&gt;0,(SUMIFS(Effektmåling!$J$178:$J$182,Effektmåling!$D$178:$D$182,$B23,$AH$120:$AH$124,BB$3))*-AU23,"")</f>
        <v/>
      </c>
      <c r="BC23" s="29" t="str">
        <f>IF((SUMIFS(Effektmåling!$J$178:$J$182,Effektmåling!$D$178:$D$182,$B23,$AH$120:$AH$124,BC$3))&lt;&gt;0,(SUMIFS(Effektmåling!$J$178:$J$182,Effektmåling!$D$178:$D$182,$B23,$AH$120:$AH$124,BC$3))*-AV23,"")</f>
        <v/>
      </c>
      <c r="BD23" s="29" t="str">
        <f>IF((SUMIFS(Effektmåling!$J$178:$J$182,Effektmåling!$D$178:$D$182,$B23,$AH$120:$AH$124,BD$3))&lt;&gt;0,(SUMIFS(Effektmåling!$J$178:$J$182,Effektmåling!$D$178:$D$182,$B23,$AH$120:$AH$124,BD$3))*-AW23,"")</f>
        <v/>
      </c>
      <c r="BE23" s="29" t="str">
        <f>IF((SUMIFS(Effektmåling!$J$178:$J$182,Effektmåling!$D$178:$D$182,$B23,$AH$120:$AH$124,BE$3))&lt;&gt;0,(SUMIFS(Effektmåling!$J$178:$J$182,Effektmåling!$D$178:$D$182,$B23,$AH$120:$AH$124,BE$3))*-AX23,"")</f>
        <v/>
      </c>
      <c r="BF23" s="29" t="str">
        <f>IF((SUMIFS(Effektmåling!$J$178:$J$182,Effektmåling!$D$178:$D$182,$B23,$AH$120:$AH$124,BF$3))&lt;&gt;0,(SUMIFS(Effektmåling!$J$178:$J$182,Effektmåling!$D$178:$D$182,$B23,$AH$120:$AH$124,BF$3))*-AY23,"")</f>
        <v/>
      </c>
      <c r="BH23" s="29" t="str">
        <f>IF((SUMIFS(Effektmåling!$J$163:$J$167,Effektmåling!$D$163:$D$167,$B23,$AO$120:$AO$124,BH$3))&lt;&gt;0,(SUMIFS(Effektmåling!$J$163:$J$167,Effektmåling!$D$163:$D$167,$B23,$AO$120:$AO$124,BH$3))*-AT23,"")</f>
        <v/>
      </c>
      <c r="BI23" s="29" t="str">
        <f>IF((SUMIFS(Effektmåling!$J$163:$J$167,Effektmåling!$D$163:$D$167,$B23,$AO$120:$AO$124,BI$3))&lt;&gt;0,(SUMIFS(Effektmåling!$J$163:$J$167,Effektmåling!$D$163:$D$167,$B23,$AO$120:$AO$124,BI$3))*-AU23,"")</f>
        <v/>
      </c>
      <c r="BJ23" s="29" t="str">
        <f>IF((SUMIFS(Effektmåling!$J$163:$J$167,Effektmåling!$D$163:$D$167,$B23,$AO$120:$AO$124,BJ$3))&lt;&gt;0,(SUMIFS(Effektmåling!$J$163:$J$167,Effektmåling!$D$163:$D$167,$B23,$AO$120:$AO$124,BJ$3))*-AV23,"")</f>
        <v/>
      </c>
      <c r="BK23" s="29" t="str">
        <f>IF((SUMIFS(Effektmåling!$J$163:$J$167,Effektmåling!$D$163:$D$167,$B23,$AO$120:$AO$124,BK$3))&lt;&gt;0,(SUMIFS(Effektmåling!$J$163:$J$167,Effektmåling!$D$163:$D$167,$B23,$AO$120:$AO$124,BK$3))*-AW23,"")</f>
        <v/>
      </c>
      <c r="BL23" s="29" t="str">
        <f>IF((SUMIFS(Effektmåling!$J$163:$J$167,Effektmåling!$D$163:$D$167,$B23,$AO$120:$AO$124,BL$3))&lt;&gt;0,(SUMIFS(Effektmåling!$J$163:$J$167,Effektmåling!$D$163:$D$167,$B23,$AO$120:$AO$124,BL$3))*-AX23,"")</f>
        <v/>
      </c>
      <c r="BM23" s="29" t="str">
        <f>IF((SUMIFS(Effektmåling!$J$163:$J$167,Effektmåling!$D$163:$D$167,$B23,$AO$120:$AO$124,BM$3))&lt;&gt;0,(SUMIFS(Effektmåling!$J$163:$J$167,Effektmåling!$D$163:$D$167,$B23,$AO$120:$AO$124,BM$3))*-AY23,"")</f>
        <v/>
      </c>
      <c r="BO23" s="211">
        <f t="shared" ca="1" si="24"/>
        <v>100000</v>
      </c>
      <c r="BP23" s="207" t="str">
        <f t="shared" si="4"/>
        <v>PC</v>
      </c>
      <c r="BQ23" s="29">
        <f t="shared" ca="1" si="25"/>
        <v>0</v>
      </c>
      <c r="BR23" s="29">
        <f t="shared" ca="1" si="14"/>
        <v>100000</v>
      </c>
      <c r="BS23" s="29"/>
      <c r="BT23" s="29"/>
      <c r="BU23" s="29"/>
      <c r="BV23" s="29"/>
      <c r="BW23" s="212"/>
    </row>
    <row r="24" spans="1:75" x14ac:dyDescent="0.15">
      <c r="A24" s="19">
        <f t="shared" si="5"/>
        <v>20</v>
      </c>
      <c r="B24" s="19" t="s">
        <v>266</v>
      </c>
      <c r="C24" s="19">
        <v>1</v>
      </c>
      <c r="D24" s="22">
        <v>2.1644000000000001</v>
      </c>
      <c r="E24" s="22">
        <v>6.8900000000000003E-2</v>
      </c>
      <c r="F24" s="105">
        <v>3.23</v>
      </c>
      <c r="G24" s="106">
        <v>0.23719999999999999</v>
      </c>
      <c r="H24" s="119">
        <v>0</v>
      </c>
      <c r="I24" s="127">
        <v>0.19850421686746988</v>
      </c>
      <c r="J24" s="119">
        <v>0</v>
      </c>
      <c r="K24" s="74">
        <v>0</v>
      </c>
      <c r="L24" s="130">
        <v>0.34661042157265071</v>
      </c>
      <c r="M24" s="74">
        <v>0</v>
      </c>
      <c r="O24" s="142">
        <f t="shared" si="18"/>
        <v>3.1610999999999998</v>
      </c>
      <c r="P24" s="142">
        <f t="shared" si="19"/>
        <v>0.16830000000000001</v>
      </c>
      <c r="Q24" s="142">
        <f t="shared" si="20"/>
        <v>-6.8900000000000003E-2</v>
      </c>
      <c r="R24" s="142">
        <f t="shared" si="21"/>
        <v>-2.9927999999999999</v>
      </c>
      <c r="S24" s="142">
        <f t="shared" si="22"/>
        <v>-3.23</v>
      </c>
      <c r="T24" s="142">
        <f t="shared" si="23"/>
        <v>-0.23719999999999999</v>
      </c>
      <c r="V24" s="29">
        <f ca="1">SUMIF(Effektmåling!$D$53:$E$57,'DB materialer'!B24,Effektmåling!$H$53:$H$57)</f>
        <v>0</v>
      </c>
      <c r="W24" s="477" t="str">
        <f ca="1">IF((V24*D24)=0,"",IF(Effektmåling!$Q$241="Ja",1.3*(V24*D24),V24*D24))</f>
        <v/>
      </c>
      <c r="X24" s="29" t="str">
        <f ca="1">IF(W24="","",RANK(W24,$W$7:$W$56,0)+COUNTIF($W$7:W24,W24)-1)</f>
        <v/>
      </c>
      <c r="Y24" s="29" t="str">
        <f t="shared" ca="1" si="36"/>
        <v/>
      </c>
      <c r="AA24" s="29">
        <f ca="1">$C$122*SUMIF(Effektmåling!$D$128:$E$132,'DB materialer'!$B24,Effektmåling!$I$128:$I$132)</f>
        <v>0</v>
      </c>
      <c r="AB24" s="477" t="str">
        <f ca="1">IF((AA24*D24)=0,"",IF(Effektmåling!$Q$241&lt;&gt;"Ja",1.3*(AA24*D24),AA24*D24))</f>
        <v/>
      </c>
      <c r="AC24" s="29" t="str">
        <f ca="1">IF(AB24="","",RANK(AB24,$AB$7:$AB$56,0)+COUNTIF($AB$7:AB24,AB24)-1)</f>
        <v/>
      </c>
      <c r="AD24" s="29" t="str">
        <f t="shared" ca="1" si="37"/>
        <v/>
      </c>
      <c r="AE24" s="29"/>
      <c r="AF24" s="29" t="str">
        <f>IF((SUMIFS(Effektmåling!$J$178:$J$182,Effektmåling!$D$178:$D$182,$B24,$AH$120:$AH$124,'DB materialer'!AF$3))&lt;&gt;0,(SUMIFS(Effektmåling!$J$178:$J$182,Effektmåling!$D$178:$D$182,$B24,$AH$120:$AH$124,'DB materialer'!AF$3))*-O24,"")</f>
        <v/>
      </c>
      <c r="AG24" s="29" t="str">
        <f>IF((SUMIFS(Effektmåling!$J$178:$J$182,Effektmåling!$D$178:$D$182,$B24,$AH$120:$AH$124,'DB materialer'!AG$3))&lt;&gt;0,(SUMIFS(Effektmåling!$J$178:$J$182,Effektmåling!$D$178:$D$182,$B24,$AH$120:$AH$124,'DB materialer'!AG$3))*-P24,"")</f>
        <v/>
      </c>
      <c r="AH24" s="29" t="str">
        <f>IF((SUMIFS(Effektmåling!$J$178:$J$182,Effektmåling!$D$178:$D$182,$B24,$AH$120:$AH$124,'DB materialer'!AH$3))&lt;&gt;0,(SUMIFS(Effektmåling!$J$178:$J$182,Effektmåling!$D$178:$D$182,$B24,$AH$120:$AH$124,'DB materialer'!AH$3))*-Q24,"")</f>
        <v/>
      </c>
      <c r="AI24" s="29" t="str">
        <f>IF((SUMIFS(Effektmåling!$J$178:$J$182,Effektmåling!$D$178:$D$182,$B24,$AH$120:$AH$124,'DB materialer'!AI$3))&lt;&gt;0,(SUMIFS(Effektmåling!$J$178:$J$182,Effektmåling!$D$178:$D$182,$B24,$AH$120:$AH$124,'DB materialer'!AI$3))*-R24,"")</f>
        <v/>
      </c>
      <c r="AJ24" s="29" t="str">
        <f>IF((SUMIFS(Effektmåling!$J$178:$J$182,Effektmåling!$D$178:$D$182,$B24,$AH$120:$AH$124,'DB materialer'!AJ$3))&lt;&gt;0,(SUMIFS(Effektmåling!$J$178:$J$182,Effektmåling!$D$178:$D$182,$B24,$AH$120:$AH$124,'DB materialer'!AJ$3))*-S24,"")</f>
        <v/>
      </c>
      <c r="AK24" s="29" t="str">
        <f>IF((SUMIFS(Effektmåling!$J$178:$J$182,Effektmåling!$D$178:$D$182,$B24,$AH$120:$AH$124,'DB materialer'!AK$3))&lt;&gt;0,(SUMIFS(Effektmåling!$J$178:$J$182,Effektmåling!$D$178:$D$182,$B24,$AH$120:$AH$124,'DB materialer'!AK$3))*-T24,"")</f>
        <v/>
      </c>
      <c r="AM24" s="29" t="str">
        <f>IF((SUMIFS(Effektmåling!$J$163:$J$167,Effektmåling!$D$163:$D$167,$B24,$AO$120:$AO$124,'DB materialer'!AM$3))&lt;&gt;0,(SUMIFS(Effektmåling!$J$163:$J$167,Effektmåling!$D$163:$D$167,$B24,$AO$120:$AO$124,'DB materialer'!AM$3))*(-O24)*($C$122),"")</f>
        <v/>
      </c>
      <c r="AN24" s="29" t="str">
        <f>IF((SUMIFS(Effektmåling!$J$163:$J$167,Effektmåling!$D$163:$D$167,$B24,$AO$120:$AO$124,'DB materialer'!AN$3))&lt;&gt;0,(SUMIFS(Effektmåling!$J$163:$J$167,Effektmåling!$D$163:$D$167,$B24,$AO$120:$AO$124,'DB materialer'!AN$3))*(-P24)*($C$122),"")</f>
        <v/>
      </c>
      <c r="AO24" s="29" t="str">
        <f>IF((SUMIFS(Effektmåling!$J$163:$J$167,Effektmåling!$D$163:$D$167,$B24,$AO$120:$AO$124,'DB materialer'!AO$3))&lt;&gt;0,(SUMIFS(Effektmåling!$J$163:$J$167,Effektmåling!$D$163:$D$167,$B24,$AO$120:$AO$124,'DB materialer'!AO$3))*(-Q24)*($C$122),"")</f>
        <v/>
      </c>
      <c r="AP24" s="29" t="str">
        <f>IF((SUMIFS(Effektmåling!$J$163:$J$167,Effektmåling!$D$163:$D$167,$B24,$AO$120:$AO$124,'DB materialer'!AP$3))&lt;&gt;0,(SUMIFS(Effektmåling!$J$163:$J$167,Effektmåling!$D$163:$D$167,$B24,$AO$120:$AO$124,'DB materialer'!AP$3))*(-R24)*($C$122),"")</f>
        <v/>
      </c>
      <c r="AQ24" s="29" t="str">
        <f>IF((SUMIFS(Effektmåling!$J$163:$J$167,Effektmåling!$D$163:$D$167,$B24,$AO$120:$AO$124,'DB materialer'!AQ$3))&lt;&gt;0,(SUMIFS(Effektmåling!$J$163:$J$167,Effektmåling!$D$163:$D$167,$B24,$AO$120:$AO$124,'DB materialer'!AQ$3))*(-S24)*($C$122),"")</f>
        <v/>
      </c>
      <c r="AR24" s="29" t="str">
        <f>IF((SUMIFS(Effektmåling!$J$163:$J$167,Effektmåling!$D$163:$D$167,$B24,$AO$120:$AO$124,'DB materialer'!AR$3))&lt;&gt;0,(SUMIFS(Effektmåling!$J$163:$J$167,Effektmåling!$D$163:$D$167,$B24,$AO$120:$AO$124,'DB materialer'!AR$3))*(-T24)*($C$122),"")</f>
        <v/>
      </c>
      <c r="AT24" s="30">
        <f t="shared" si="38"/>
        <v>1.0000000000000001E-30</v>
      </c>
      <c r="AU24" s="40">
        <f t="shared" si="39"/>
        <v>0.34661042157265071</v>
      </c>
      <c r="AV24" s="41">
        <f t="shared" si="40"/>
        <v>1.0000000000000001E-30</v>
      </c>
      <c r="AW24" s="40">
        <f t="shared" si="41"/>
        <v>0.34661042157265071</v>
      </c>
      <c r="AX24" s="41">
        <f t="shared" si="42"/>
        <v>1.0000000000000001E-30</v>
      </c>
      <c r="AY24" s="41">
        <f t="shared" si="43"/>
        <v>-0.34661042157265071</v>
      </c>
      <c r="BA24" s="29" t="str">
        <f>IF((SUMIFS(Effektmåling!$J$178:$J$182,Effektmåling!$D$178:$D$182,$B24,$AH$120:$AH$124,BA$3))&lt;&gt;0,(SUMIFS(Effektmåling!$J$178:$J$182,Effektmåling!$D$178:$D$182,$B24,$AH$120:$AH$124,BA$3))*-AT24,"")</f>
        <v/>
      </c>
      <c r="BB24" s="29" t="str">
        <f>IF((SUMIFS(Effektmåling!$J$178:$J$182,Effektmåling!$D$178:$D$182,$B24,$AH$120:$AH$124,BB$3))&lt;&gt;0,(SUMIFS(Effektmåling!$J$178:$J$182,Effektmåling!$D$178:$D$182,$B24,$AH$120:$AH$124,BB$3))*-AU24,"")</f>
        <v/>
      </c>
      <c r="BC24" s="29" t="str">
        <f>IF((SUMIFS(Effektmåling!$J$178:$J$182,Effektmåling!$D$178:$D$182,$B24,$AH$120:$AH$124,BC$3))&lt;&gt;0,(SUMIFS(Effektmåling!$J$178:$J$182,Effektmåling!$D$178:$D$182,$B24,$AH$120:$AH$124,BC$3))*-AV24,"")</f>
        <v/>
      </c>
      <c r="BD24" s="29" t="str">
        <f>IF((SUMIFS(Effektmåling!$J$178:$J$182,Effektmåling!$D$178:$D$182,$B24,$AH$120:$AH$124,BD$3))&lt;&gt;0,(SUMIFS(Effektmåling!$J$178:$J$182,Effektmåling!$D$178:$D$182,$B24,$AH$120:$AH$124,BD$3))*-AW24,"")</f>
        <v/>
      </c>
      <c r="BE24" s="29" t="str">
        <f>IF((SUMIFS(Effektmåling!$J$178:$J$182,Effektmåling!$D$178:$D$182,$B24,$AH$120:$AH$124,BE$3))&lt;&gt;0,(SUMIFS(Effektmåling!$J$178:$J$182,Effektmåling!$D$178:$D$182,$B24,$AH$120:$AH$124,BE$3))*-AX24,"")</f>
        <v/>
      </c>
      <c r="BF24" s="29" t="str">
        <f>IF((SUMIFS(Effektmåling!$J$178:$J$182,Effektmåling!$D$178:$D$182,$B24,$AH$120:$AH$124,BF$3))&lt;&gt;0,(SUMIFS(Effektmåling!$J$178:$J$182,Effektmåling!$D$178:$D$182,$B24,$AH$120:$AH$124,BF$3))*-AY24,"")</f>
        <v/>
      </c>
      <c r="BH24" s="29" t="str">
        <f>IF((SUMIFS(Effektmåling!$J$163:$J$167,Effektmåling!$D$163:$D$167,$B24,$AO$120:$AO$124,BH$3))&lt;&gt;0,(SUMIFS(Effektmåling!$J$163:$J$167,Effektmåling!$D$163:$D$167,$B24,$AO$120:$AO$124,BH$3))*-AT24,"")</f>
        <v/>
      </c>
      <c r="BI24" s="29" t="str">
        <f>IF((SUMIFS(Effektmåling!$J$163:$J$167,Effektmåling!$D$163:$D$167,$B24,$AO$120:$AO$124,BI$3))&lt;&gt;0,(SUMIFS(Effektmåling!$J$163:$J$167,Effektmåling!$D$163:$D$167,$B24,$AO$120:$AO$124,BI$3))*-AU24,"")</f>
        <v/>
      </c>
      <c r="BJ24" s="29" t="str">
        <f>IF((SUMIFS(Effektmåling!$J$163:$J$167,Effektmåling!$D$163:$D$167,$B24,$AO$120:$AO$124,BJ$3))&lt;&gt;0,(SUMIFS(Effektmåling!$J$163:$J$167,Effektmåling!$D$163:$D$167,$B24,$AO$120:$AO$124,BJ$3))*-AV24,"")</f>
        <v/>
      </c>
      <c r="BK24" s="29" t="str">
        <f>IF((SUMIFS(Effektmåling!$J$163:$J$167,Effektmåling!$D$163:$D$167,$B24,$AO$120:$AO$124,BK$3))&lt;&gt;0,(SUMIFS(Effektmåling!$J$163:$J$167,Effektmåling!$D$163:$D$167,$B24,$AO$120:$AO$124,BK$3))*-AW24,"")</f>
        <v/>
      </c>
      <c r="BL24" s="29" t="str">
        <f>IF((SUMIFS(Effektmåling!$J$163:$J$167,Effektmåling!$D$163:$D$167,$B24,$AO$120:$AO$124,BL$3))&lt;&gt;0,(SUMIFS(Effektmåling!$J$163:$J$167,Effektmåling!$D$163:$D$167,$B24,$AO$120:$AO$124,BL$3))*-AX24,"")</f>
        <v/>
      </c>
      <c r="BM24" s="29" t="str">
        <f>IF((SUMIFS(Effektmåling!$J$163:$J$167,Effektmåling!$D$163:$D$167,$B24,$AO$120:$AO$124,BM$3))&lt;&gt;0,(SUMIFS(Effektmåling!$J$163:$J$167,Effektmåling!$D$163:$D$167,$B24,$AO$120:$AO$124,BM$3))*-AY24,"")</f>
        <v/>
      </c>
      <c r="BO24" s="211">
        <f t="shared" ca="1" si="24"/>
        <v>100000</v>
      </c>
      <c r="BP24" s="207" t="str">
        <f t="shared" si="4"/>
        <v>PE, LD</v>
      </c>
      <c r="BQ24" s="29">
        <f t="shared" ca="1" si="25"/>
        <v>0</v>
      </c>
      <c r="BR24" s="29">
        <f t="shared" ca="1" si="14"/>
        <v>100000</v>
      </c>
      <c r="BS24" s="29"/>
      <c r="BT24" s="29"/>
      <c r="BU24" s="29"/>
      <c r="BV24" s="29"/>
      <c r="BW24" s="212"/>
    </row>
    <row r="25" spans="1:75" x14ac:dyDescent="0.15">
      <c r="A25" s="19">
        <f t="shared" si="5"/>
        <v>21</v>
      </c>
      <c r="B25" s="19" t="s">
        <v>267</v>
      </c>
      <c r="C25" s="19">
        <v>1</v>
      </c>
      <c r="D25" s="22">
        <v>1.9885999999999999</v>
      </c>
      <c r="E25" s="22">
        <v>6.8900000000000003E-2</v>
      </c>
      <c r="F25" s="105">
        <v>3.23</v>
      </c>
      <c r="G25" s="106">
        <v>0.23719999999999999</v>
      </c>
      <c r="H25" s="119">
        <v>0</v>
      </c>
      <c r="I25" s="127">
        <v>0.19850421686746988</v>
      </c>
      <c r="J25" s="119">
        <v>0</v>
      </c>
      <c r="K25" s="74">
        <v>0</v>
      </c>
      <c r="L25" s="130">
        <v>0.34661042157265071</v>
      </c>
      <c r="M25" s="74">
        <v>0</v>
      </c>
      <c r="O25" s="142">
        <f t="shared" si="18"/>
        <v>3.1610999999999998</v>
      </c>
      <c r="P25" s="142">
        <f t="shared" si="19"/>
        <v>0.16830000000000001</v>
      </c>
      <c r="Q25" s="142">
        <f t="shared" si="20"/>
        <v>-6.8900000000000003E-2</v>
      </c>
      <c r="R25" s="142">
        <f t="shared" si="21"/>
        <v>-2.9927999999999999</v>
      </c>
      <c r="S25" s="142">
        <f t="shared" si="22"/>
        <v>-3.23</v>
      </c>
      <c r="T25" s="142">
        <f t="shared" si="23"/>
        <v>-0.23719999999999999</v>
      </c>
      <c r="V25" s="29">
        <f ca="1">SUMIF(Effektmåling!$D$53:$E$57,'DB materialer'!B25,Effektmåling!$H$53:$H$57)</f>
        <v>0</v>
      </c>
      <c r="W25" s="477" t="str">
        <f ca="1">IF((V25*D25)=0,"",IF(Effektmåling!$Q$241="Ja",1.3*(V25*D25),V25*D25))</f>
        <v/>
      </c>
      <c r="X25" s="29" t="str">
        <f ca="1">IF(W25="","",RANK(W25,$W$7:$W$56,0)+COUNTIF($W$7:W25,W25)-1)</f>
        <v/>
      </c>
      <c r="Y25" s="29" t="str">
        <f t="shared" ca="1" si="36"/>
        <v/>
      </c>
      <c r="AA25" s="29">
        <f ca="1">$C$122*SUMIF(Effektmåling!$D$128:$E$132,'DB materialer'!$B25,Effektmåling!$I$128:$I$132)</f>
        <v>0</v>
      </c>
      <c r="AB25" s="477" t="str">
        <f ca="1">IF((AA25*D25)=0,"",IF(Effektmåling!$Q$241&lt;&gt;"Ja",1.3*(AA25*D25),AA25*D25))</f>
        <v/>
      </c>
      <c r="AC25" s="29" t="str">
        <f ca="1">IF(AB25="","",RANK(AB25,$AB$7:$AB$56,0)+COUNTIF($AB$7:AB25,AB25)-1)</f>
        <v/>
      </c>
      <c r="AD25" s="29" t="str">
        <f t="shared" ca="1" si="37"/>
        <v/>
      </c>
      <c r="AE25" s="29"/>
      <c r="AF25" s="29" t="str">
        <f>IF((SUMIFS(Effektmåling!$J$178:$J$182,Effektmåling!$D$178:$D$182,$B25,$AH$120:$AH$124,'DB materialer'!AF$3))&lt;&gt;0,(SUMIFS(Effektmåling!$J$178:$J$182,Effektmåling!$D$178:$D$182,$B25,$AH$120:$AH$124,'DB materialer'!AF$3))*-O25,"")</f>
        <v/>
      </c>
      <c r="AG25" s="29" t="str">
        <f>IF((SUMIFS(Effektmåling!$J$178:$J$182,Effektmåling!$D$178:$D$182,$B25,$AH$120:$AH$124,'DB materialer'!AG$3))&lt;&gt;0,(SUMIFS(Effektmåling!$J$178:$J$182,Effektmåling!$D$178:$D$182,$B25,$AH$120:$AH$124,'DB materialer'!AG$3))*-P25,"")</f>
        <v/>
      </c>
      <c r="AH25" s="29" t="str">
        <f>IF((SUMIFS(Effektmåling!$J$178:$J$182,Effektmåling!$D$178:$D$182,$B25,$AH$120:$AH$124,'DB materialer'!AH$3))&lt;&gt;0,(SUMIFS(Effektmåling!$J$178:$J$182,Effektmåling!$D$178:$D$182,$B25,$AH$120:$AH$124,'DB materialer'!AH$3))*-Q25,"")</f>
        <v/>
      </c>
      <c r="AI25" s="29" t="str">
        <f>IF((SUMIFS(Effektmåling!$J$178:$J$182,Effektmåling!$D$178:$D$182,$B25,$AH$120:$AH$124,'DB materialer'!AI$3))&lt;&gt;0,(SUMIFS(Effektmåling!$J$178:$J$182,Effektmåling!$D$178:$D$182,$B25,$AH$120:$AH$124,'DB materialer'!AI$3))*-R25,"")</f>
        <v/>
      </c>
      <c r="AJ25" s="29" t="str">
        <f>IF((SUMIFS(Effektmåling!$J$178:$J$182,Effektmåling!$D$178:$D$182,$B25,$AH$120:$AH$124,'DB materialer'!AJ$3))&lt;&gt;0,(SUMIFS(Effektmåling!$J$178:$J$182,Effektmåling!$D$178:$D$182,$B25,$AH$120:$AH$124,'DB materialer'!AJ$3))*-S25,"")</f>
        <v/>
      </c>
      <c r="AK25" s="29" t="str">
        <f>IF((SUMIFS(Effektmåling!$J$178:$J$182,Effektmåling!$D$178:$D$182,$B25,$AH$120:$AH$124,'DB materialer'!AK$3))&lt;&gt;0,(SUMIFS(Effektmåling!$J$178:$J$182,Effektmåling!$D$178:$D$182,$B25,$AH$120:$AH$124,'DB materialer'!AK$3))*-T25,"")</f>
        <v/>
      </c>
      <c r="AM25" s="29" t="str">
        <f>IF((SUMIFS(Effektmåling!$J$163:$J$167,Effektmåling!$D$163:$D$167,$B25,$AO$120:$AO$124,'DB materialer'!AM$3))&lt;&gt;0,(SUMIFS(Effektmåling!$J$163:$J$167,Effektmåling!$D$163:$D$167,$B25,$AO$120:$AO$124,'DB materialer'!AM$3))*(-O25)*($C$122),"")</f>
        <v/>
      </c>
      <c r="AN25" s="29" t="str">
        <f>IF((SUMIFS(Effektmåling!$J$163:$J$167,Effektmåling!$D$163:$D$167,$B25,$AO$120:$AO$124,'DB materialer'!AN$3))&lt;&gt;0,(SUMIFS(Effektmåling!$J$163:$J$167,Effektmåling!$D$163:$D$167,$B25,$AO$120:$AO$124,'DB materialer'!AN$3))*(-P25)*($C$122),"")</f>
        <v/>
      </c>
      <c r="AO25" s="29" t="str">
        <f>IF((SUMIFS(Effektmåling!$J$163:$J$167,Effektmåling!$D$163:$D$167,$B25,$AO$120:$AO$124,'DB materialer'!AO$3))&lt;&gt;0,(SUMIFS(Effektmåling!$J$163:$J$167,Effektmåling!$D$163:$D$167,$B25,$AO$120:$AO$124,'DB materialer'!AO$3))*(-Q25)*($C$122),"")</f>
        <v/>
      </c>
      <c r="AP25" s="29" t="str">
        <f>IF((SUMIFS(Effektmåling!$J$163:$J$167,Effektmåling!$D$163:$D$167,$B25,$AO$120:$AO$124,'DB materialer'!AP$3))&lt;&gt;0,(SUMIFS(Effektmåling!$J$163:$J$167,Effektmåling!$D$163:$D$167,$B25,$AO$120:$AO$124,'DB materialer'!AP$3))*(-R25)*($C$122),"")</f>
        <v/>
      </c>
      <c r="AQ25" s="29" t="str">
        <f>IF((SUMIFS(Effektmåling!$J$163:$J$167,Effektmåling!$D$163:$D$167,$B25,$AO$120:$AO$124,'DB materialer'!AQ$3))&lt;&gt;0,(SUMIFS(Effektmåling!$J$163:$J$167,Effektmåling!$D$163:$D$167,$B25,$AO$120:$AO$124,'DB materialer'!AQ$3))*(-S25)*($C$122),"")</f>
        <v/>
      </c>
      <c r="AR25" s="29" t="str">
        <f>IF((SUMIFS(Effektmåling!$J$163:$J$167,Effektmåling!$D$163:$D$167,$B25,$AO$120:$AO$124,'DB materialer'!AR$3))&lt;&gt;0,(SUMIFS(Effektmåling!$J$163:$J$167,Effektmåling!$D$163:$D$167,$B25,$AO$120:$AO$124,'DB materialer'!AR$3))*(-T25)*($C$122),"")</f>
        <v/>
      </c>
      <c r="AT25" s="30">
        <f t="shared" si="38"/>
        <v>1.0000000000000001E-30</v>
      </c>
      <c r="AU25" s="40">
        <f t="shared" si="39"/>
        <v>0.34661042157265071</v>
      </c>
      <c r="AV25" s="41">
        <f t="shared" si="40"/>
        <v>1.0000000000000001E-30</v>
      </c>
      <c r="AW25" s="40">
        <f t="shared" si="41"/>
        <v>0.34661042157265071</v>
      </c>
      <c r="AX25" s="41">
        <f t="shared" si="42"/>
        <v>1.0000000000000001E-30</v>
      </c>
      <c r="AY25" s="41">
        <f t="shared" si="43"/>
        <v>-0.34661042157265071</v>
      </c>
      <c r="BA25" s="29" t="str">
        <f>IF((SUMIFS(Effektmåling!$J$178:$J$182,Effektmåling!$D$178:$D$182,$B25,$AH$120:$AH$124,BA$3))&lt;&gt;0,(SUMIFS(Effektmåling!$J$178:$J$182,Effektmåling!$D$178:$D$182,$B25,$AH$120:$AH$124,BA$3))*-AT25,"")</f>
        <v/>
      </c>
      <c r="BB25" s="29" t="str">
        <f>IF((SUMIFS(Effektmåling!$J$178:$J$182,Effektmåling!$D$178:$D$182,$B25,$AH$120:$AH$124,BB$3))&lt;&gt;0,(SUMIFS(Effektmåling!$J$178:$J$182,Effektmåling!$D$178:$D$182,$B25,$AH$120:$AH$124,BB$3))*-AU25,"")</f>
        <v/>
      </c>
      <c r="BC25" s="29" t="str">
        <f>IF((SUMIFS(Effektmåling!$J$178:$J$182,Effektmåling!$D$178:$D$182,$B25,$AH$120:$AH$124,BC$3))&lt;&gt;0,(SUMIFS(Effektmåling!$J$178:$J$182,Effektmåling!$D$178:$D$182,$B25,$AH$120:$AH$124,BC$3))*-AV25,"")</f>
        <v/>
      </c>
      <c r="BD25" s="29" t="str">
        <f>IF((SUMIFS(Effektmåling!$J$178:$J$182,Effektmåling!$D$178:$D$182,$B25,$AH$120:$AH$124,BD$3))&lt;&gt;0,(SUMIFS(Effektmåling!$J$178:$J$182,Effektmåling!$D$178:$D$182,$B25,$AH$120:$AH$124,BD$3))*-AW25,"")</f>
        <v/>
      </c>
      <c r="BE25" s="29" t="str">
        <f>IF((SUMIFS(Effektmåling!$J$178:$J$182,Effektmåling!$D$178:$D$182,$B25,$AH$120:$AH$124,BE$3))&lt;&gt;0,(SUMIFS(Effektmåling!$J$178:$J$182,Effektmåling!$D$178:$D$182,$B25,$AH$120:$AH$124,BE$3))*-AX25,"")</f>
        <v/>
      </c>
      <c r="BF25" s="29" t="str">
        <f>IF((SUMIFS(Effektmåling!$J$178:$J$182,Effektmåling!$D$178:$D$182,$B25,$AH$120:$AH$124,BF$3))&lt;&gt;0,(SUMIFS(Effektmåling!$J$178:$J$182,Effektmåling!$D$178:$D$182,$B25,$AH$120:$AH$124,BF$3))*-AY25,"")</f>
        <v/>
      </c>
      <c r="BH25" s="29" t="str">
        <f>IF((SUMIFS(Effektmåling!$J$163:$J$167,Effektmåling!$D$163:$D$167,$B25,$AO$120:$AO$124,BH$3))&lt;&gt;0,(SUMIFS(Effektmåling!$J$163:$J$167,Effektmåling!$D$163:$D$167,$B25,$AO$120:$AO$124,BH$3))*-AT25,"")</f>
        <v/>
      </c>
      <c r="BI25" s="29" t="str">
        <f>IF((SUMIFS(Effektmåling!$J$163:$J$167,Effektmåling!$D$163:$D$167,$B25,$AO$120:$AO$124,BI$3))&lt;&gt;0,(SUMIFS(Effektmåling!$J$163:$J$167,Effektmåling!$D$163:$D$167,$B25,$AO$120:$AO$124,BI$3))*-AU25,"")</f>
        <v/>
      </c>
      <c r="BJ25" s="29" t="str">
        <f>IF((SUMIFS(Effektmåling!$J$163:$J$167,Effektmåling!$D$163:$D$167,$B25,$AO$120:$AO$124,BJ$3))&lt;&gt;0,(SUMIFS(Effektmåling!$J$163:$J$167,Effektmåling!$D$163:$D$167,$B25,$AO$120:$AO$124,BJ$3))*-AV25,"")</f>
        <v/>
      </c>
      <c r="BK25" s="29" t="str">
        <f>IF((SUMIFS(Effektmåling!$J$163:$J$167,Effektmåling!$D$163:$D$167,$B25,$AO$120:$AO$124,BK$3))&lt;&gt;0,(SUMIFS(Effektmåling!$J$163:$J$167,Effektmåling!$D$163:$D$167,$B25,$AO$120:$AO$124,BK$3))*-AW25,"")</f>
        <v/>
      </c>
      <c r="BL25" s="29" t="str">
        <f>IF((SUMIFS(Effektmåling!$J$163:$J$167,Effektmåling!$D$163:$D$167,$B25,$AO$120:$AO$124,BL$3))&lt;&gt;0,(SUMIFS(Effektmåling!$J$163:$J$167,Effektmåling!$D$163:$D$167,$B25,$AO$120:$AO$124,BL$3))*-AX25,"")</f>
        <v/>
      </c>
      <c r="BM25" s="29" t="str">
        <f>IF((SUMIFS(Effektmåling!$J$163:$J$167,Effektmåling!$D$163:$D$167,$B25,$AO$120:$AO$124,BM$3))&lt;&gt;0,(SUMIFS(Effektmåling!$J$163:$J$167,Effektmåling!$D$163:$D$167,$B25,$AO$120:$AO$124,BM$3))*-AY25,"")</f>
        <v/>
      </c>
      <c r="BO25" s="211">
        <f t="shared" ca="1" si="24"/>
        <v>100000</v>
      </c>
      <c r="BP25" s="207" t="str">
        <f t="shared" si="4"/>
        <v>PL, HD</v>
      </c>
      <c r="BQ25" s="29">
        <f t="shared" ca="1" si="25"/>
        <v>0</v>
      </c>
      <c r="BR25" s="29">
        <f t="shared" ca="1" si="14"/>
        <v>100000</v>
      </c>
      <c r="BS25" s="29"/>
      <c r="BT25" s="29"/>
      <c r="BU25" s="29"/>
      <c r="BV25" s="29"/>
      <c r="BW25" s="212"/>
    </row>
    <row r="26" spans="1:75" x14ac:dyDescent="0.15">
      <c r="A26" s="19">
        <f t="shared" si="5"/>
        <v>22</v>
      </c>
      <c r="B26" s="19" t="s">
        <v>268</v>
      </c>
      <c r="C26" s="19">
        <v>1</v>
      </c>
      <c r="D26" s="22">
        <v>3.5327000000000002</v>
      </c>
      <c r="E26" s="22">
        <v>6.8900000000000003E-2</v>
      </c>
      <c r="F26" s="105">
        <v>2.35</v>
      </c>
      <c r="G26" s="106">
        <v>0.23719999999999999</v>
      </c>
      <c r="H26" s="119">
        <v>0</v>
      </c>
      <c r="I26" s="127">
        <v>0.19850421686746988</v>
      </c>
      <c r="J26" s="119">
        <v>0</v>
      </c>
      <c r="K26" s="74">
        <v>0</v>
      </c>
      <c r="L26" s="130">
        <v>0.34661042157265071</v>
      </c>
      <c r="M26" s="74">
        <v>0</v>
      </c>
      <c r="O26" s="142">
        <f t="shared" si="18"/>
        <v>2.2810999999999999</v>
      </c>
      <c r="P26" s="142">
        <f t="shared" si="19"/>
        <v>0.16830000000000001</v>
      </c>
      <c r="Q26" s="142">
        <f t="shared" si="20"/>
        <v>-6.8900000000000003E-2</v>
      </c>
      <c r="R26" s="142">
        <f t="shared" si="21"/>
        <v>-2.1128</v>
      </c>
      <c r="S26" s="142">
        <f t="shared" si="22"/>
        <v>-2.35</v>
      </c>
      <c r="T26" s="142">
        <f t="shared" si="23"/>
        <v>-0.23719999999999999</v>
      </c>
      <c r="V26" s="29">
        <f ca="1">SUMIF(Effektmåling!$D$53:$E$57,'DB materialer'!B26,Effektmåling!$H$53:$H$57)</f>
        <v>0</v>
      </c>
      <c r="W26" s="477" t="str">
        <f ca="1">IF((V26*D26)=0,"",IF(Effektmåling!$Q$241="Ja",1.3*(V26*D26),V26*D26))</f>
        <v/>
      </c>
      <c r="X26" s="29" t="str">
        <f ca="1">IF(W26="","",RANK(W26,$W$7:$W$56,0)+COUNTIF($W$7:W26,W26)-1)</f>
        <v/>
      </c>
      <c r="Y26" s="29" t="str">
        <f t="shared" ca="1" si="36"/>
        <v/>
      </c>
      <c r="AA26" s="29">
        <f ca="1">$C$122*SUMIF(Effektmåling!$D$128:$E$132,'DB materialer'!$B26,Effektmåling!$I$128:$I$132)</f>
        <v>0</v>
      </c>
      <c r="AB26" s="477" t="str">
        <f ca="1">IF((AA26*D26)=0,"",IF(Effektmåling!$Q$241&lt;&gt;"Ja",1.3*(AA26*D26),AA26*D26))</f>
        <v/>
      </c>
      <c r="AC26" s="29" t="str">
        <f ca="1">IF(AB26="","",RANK(AB26,$AB$7:$AB$56,0)+COUNTIF($AB$7:AB26,AB26)-1)</f>
        <v/>
      </c>
      <c r="AD26" s="29" t="str">
        <f t="shared" ca="1" si="37"/>
        <v/>
      </c>
      <c r="AE26" s="29"/>
      <c r="AF26" s="29" t="str">
        <f>IF((SUMIFS(Effektmåling!$J$178:$J$182,Effektmåling!$D$178:$D$182,$B26,$AH$120:$AH$124,'DB materialer'!AF$3))&lt;&gt;0,(SUMIFS(Effektmåling!$J$178:$J$182,Effektmåling!$D$178:$D$182,$B26,$AH$120:$AH$124,'DB materialer'!AF$3))*-O26,"")</f>
        <v/>
      </c>
      <c r="AG26" s="29" t="str">
        <f>IF((SUMIFS(Effektmåling!$J$178:$J$182,Effektmåling!$D$178:$D$182,$B26,$AH$120:$AH$124,'DB materialer'!AG$3))&lt;&gt;0,(SUMIFS(Effektmåling!$J$178:$J$182,Effektmåling!$D$178:$D$182,$B26,$AH$120:$AH$124,'DB materialer'!AG$3))*-P26,"")</f>
        <v/>
      </c>
      <c r="AH26" s="29" t="str">
        <f>IF((SUMIFS(Effektmåling!$J$178:$J$182,Effektmåling!$D$178:$D$182,$B26,$AH$120:$AH$124,'DB materialer'!AH$3))&lt;&gt;0,(SUMIFS(Effektmåling!$J$178:$J$182,Effektmåling!$D$178:$D$182,$B26,$AH$120:$AH$124,'DB materialer'!AH$3))*-Q26,"")</f>
        <v/>
      </c>
      <c r="AI26" s="29" t="str">
        <f>IF((SUMIFS(Effektmåling!$J$178:$J$182,Effektmåling!$D$178:$D$182,$B26,$AH$120:$AH$124,'DB materialer'!AI$3))&lt;&gt;0,(SUMIFS(Effektmåling!$J$178:$J$182,Effektmåling!$D$178:$D$182,$B26,$AH$120:$AH$124,'DB materialer'!AI$3))*-R26,"")</f>
        <v/>
      </c>
      <c r="AJ26" s="29" t="str">
        <f>IF((SUMIFS(Effektmåling!$J$178:$J$182,Effektmåling!$D$178:$D$182,$B26,$AH$120:$AH$124,'DB materialer'!AJ$3))&lt;&gt;0,(SUMIFS(Effektmåling!$J$178:$J$182,Effektmåling!$D$178:$D$182,$B26,$AH$120:$AH$124,'DB materialer'!AJ$3))*-S26,"")</f>
        <v/>
      </c>
      <c r="AK26" s="29" t="str">
        <f>IF((SUMIFS(Effektmåling!$J$178:$J$182,Effektmåling!$D$178:$D$182,$B26,$AH$120:$AH$124,'DB materialer'!AK$3))&lt;&gt;0,(SUMIFS(Effektmåling!$J$178:$J$182,Effektmåling!$D$178:$D$182,$B26,$AH$120:$AH$124,'DB materialer'!AK$3))*-T26,"")</f>
        <v/>
      </c>
      <c r="AM26" s="29" t="str">
        <f>IF((SUMIFS(Effektmåling!$J$163:$J$167,Effektmåling!$D$163:$D$167,$B26,$AO$120:$AO$124,'DB materialer'!AM$3))&lt;&gt;0,(SUMIFS(Effektmåling!$J$163:$J$167,Effektmåling!$D$163:$D$167,$B26,$AO$120:$AO$124,'DB materialer'!AM$3))*(-O26)*($C$122),"")</f>
        <v/>
      </c>
      <c r="AN26" s="29" t="str">
        <f>IF((SUMIFS(Effektmåling!$J$163:$J$167,Effektmåling!$D$163:$D$167,$B26,$AO$120:$AO$124,'DB materialer'!AN$3))&lt;&gt;0,(SUMIFS(Effektmåling!$J$163:$J$167,Effektmåling!$D$163:$D$167,$B26,$AO$120:$AO$124,'DB materialer'!AN$3))*(-P26)*($C$122),"")</f>
        <v/>
      </c>
      <c r="AO26" s="29" t="str">
        <f>IF((SUMIFS(Effektmåling!$J$163:$J$167,Effektmåling!$D$163:$D$167,$B26,$AO$120:$AO$124,'DB materialer'!AO$3))&lt;&gt;0,(SUMIFS(Effektmåling!$J$163:$J$167,Effektmåling!$D$163:$D$167,$B26,$AO$120:$AO$124,'DB materialer'!AO$3))*(-Q26)*($C$122),"")</f>
        <v/>
      </c>
      <c r="AP26" s="29" t="str">
        <f>IF((SUMIFS(Effektmåling!$J$163:$J$167,Effektmåling!$D$163:$D$167,$B26,$AO$120:$AO$124,'DB materialer'!AP$3))&lt;&gt;0,(SUMIFS(Effektmåling!$J$163:$J$167,Effektmåling!$D$163:$D$167,$B26,$AO$120:$AO$124,'DB materialer'!AP$3))*(-R26)*($C$122),"")</f>
        <v/>
      </c>
      <c r="AQ26" s="29" t="str">
        <f>IF((SUMIFS(Effektmåling!$J$163:$J$167,Effektmåling!$D$163:$D$167,$B26,$AO$120:$AO$124,'DB materialer'!AQ$3))&lt;&gt;0,(SUMIFS(Effektmåling!$J$163:$J$167,Effektmåling!$D$163:$D$167,$B26,$AO$120:$AO$124,'DB materialer'!AQ$3))*(-S26)*($C$122),"")</f>
        <v/>
      </c>
      <c r="AR26" s="29" t="str">
        <f>IF((SUMIFS(Effektmåling!$J$163:$J$167,Effektmåling!$D$163:$D$167,$B26,$AO$120:$AO$124,'DB materialer'!AR$3))&lt;&gt;0,(SUMIFS(Effektmåling!$J$163:$J$167,Effektmåling!$D$163:$D$167,$B26,$AO$120:$AO$124,'DB materialer'!AR$3))*(-T26)*($C$122),"")</f>
        <v/>
      </c>
      <c r="AT26" s="30">
        <f t="shared" si="38"/>
        <v>1.0000000000000001E-30</v>
      </c>
      <c r="AU26" s="40">
        <f t="shared" si="39"/>
        <v>0.34661042157265071</v>
      </c>
      <c r="AV26" s="41">
        <f t="shared" si="40"/>
        <v>1.0000000000000001E-30</v>
      </c>
      <c r="AW26" s="40">
        <f t="shared" si="41"/>
        <v>0.34661042157265071</v>
      </c>
      <c r="AX26" s="41">
        <f t="shared" si="42"/>
        <v>1.0000000000000001E-30</v>
      </c>
      <c r="AY26" s="41">
        <f t="shared" si="43"/>
        <v>-0.34661042157265071</v>
      </c>
      <c r="BA26" s="29" t="str">
        <f>IF((SUMIFS(Effektmåling!$J$178:$J$182,Effektmåling!$D$178:$D$182,$B26,$AH$120:$AH$124,BA$3))&lt;&gt;0,(SUMIFS(Effektmåling!$J$178:$J$182,Effektmåling!$D$178:$D$182,$B26,$AH$120:$AH$124,BA$3))*-AT26,"")</f>
        <v/>
      </c>
      <c r="BB26" s="29" t="str">
        <f>IF((SUMIFS(Effektmåling!$J$178:$J$182,Effektmåling!$D$178:$D$182,$B26,$AH$120:$AH$124,BB$3))&lt;&gt;0,(SUMIFS(Effektmåling!$J$178:$J$182,Effektmåling!$D$178:$D$182,$B26,$AH$120:$AH$124,BB$3))*-AU26,"")</f>
        <v/>
      </c>
      <c r="BC26" s="29" t="str">
        <f>IF((SUMIFS(Effektmåling!$J$178:$J$182,Effektmåling!$D$178:$D$182,$B26,$AH$120:$AH$124,BC$3))&lt;&gt;0,(SUMIFS(Effektmåling!$J$178:$J$182,Effektmåling!$D$178:$D$182,$B26,$AH$120:$AH$124,BC$3))*-AV26,"")</f>
        <v/>
      </c>
      <c r="BD26" s="29" t="str">
        <f>IF((SUMIFS(Effektmåling!$J$178:$J$182,Effektmåling!$D$178:$D$182,$B26,$AH$120:$AH$124,BD$3))&lt;&gt;0,(SUMIFS(Effektmåling!$J$178:$J$182,Effektmåling!$D$178:$D$182,$B26,$AH$120:$AH$124,BD$3))*-AW26,"")</f>
        <v/>
      </c>
      <c r="BE26" s="29" t="str">
        <f>IF((SUMIFS(Effektmåling!$J$178:$J$182,Effektmåling!$D$178:$D$182,$B26,$AH$120:$AH$124,BE$3))&lt;&gt;0,(SUMIFS(Effektmåling!$J$178:$J$182,Effektmåling!$D$178:$D$182,$B26,$AH$120:$AH$124,BE$3))*-AX26,"")</f>
        <v/>
      </c>
      <c r="BF26" s="29" t="str">
        <f>IF((SUMIFS(Effektmåling!$J$178:$J$182,Effektmåling!$D$178:$D$182,$B26,$AH$120:$AH$124,BF$3))&lt;&gt;0,(SUMIFS(Effektmåling!$J$178:$J$182,Effektmåling!$D$178:$D$182,$B26,$AH$120:$AH$124,BF$3))*-AY26,"")</f>
        <v/>
      </c>
      <c r="BH26" s="29" t="str">
        <f>IF((SUMIFS(Effektmåling!$J$163:$J$167,Effektmåling!$D$163:$D$167,$B26,$AO$120:$AO$124,BH$3))&lt;&gt;0,(SUMIFS(Effektmåling!$J$163:$J$167,Effektmåling!$D$163:$D$167,$B26,$AO$120:$AO$124,BH$3))*-AT26,"")</f>
        <v/>
      </c>
      <c r="BI26" s="29" t="str">
        <f>IF((SUMIFS(Effektmåling!$J$163:$J$167,Effektmåling!$D$163:$D$167,$B26,$AO$120:$AO$124,BI$3))&lt;&gt;0,(SUMIFS(Effektmåling!$J$163:$J$167,Effektmåling!$D$163:$D$167,$B26,$AO$120:$AO$124,BI$3))*-AU26,"")</f>
        <v/>
      </c>
      <c r="BJ26" s="29" t="str">
        <f>IF((SUMIFS(Effektmåling!$J$163:$J$167,Effektmåling!$D$163:$D$167,$B26,$AO$120:$AO$124,BJ$3))&lt;&gt;0,(SUMIFS(Effektmåling!$J$163:$J$167,Effektmåling!$D$163:$D$167,$B26,$AO$120:$AO$124,BJ$3))*-AV26,"")</f>
        <v/>
      </c>
      <c r="BK26" s="29" t="str">
        <f>IF((SUMIFS(Effektmåling!$J$163:$J$167,Effektmåling!$D$163:$D$167,$B26,$AO$120:$AO$124,BK$3))&lt;&gt;0,(SUMIFS(Effektmåling!$J$163:$J$167,Effektmåling!$D$163:$D$167,$B26,$AO$120:$AO$124,BK$3))*-AW26,"")</f>
        <v/>
      </c>
      <c r="BL26" s="29" t="str">
        <f>IF((SUMIFS(Effektmåling!$J$163:$J$167,Effektmåling!$D$163:$D$167,$B26,$AO$120:$AO$124,BL$3))&lt;&gt;0,(SUMIFS(Effektmåling!$J$163:$J$167,Effektmåling!$D$163:$D$167,$B26,$AO$120:$AO$124,BL$3))*-AX26,"")</f>
        <v/>
      </c>
      <c r="BM26" s="29" t="str">
        <f>IF((SUMIFS(Effektmåling!$J$163:$J$167,Effektmåling!$D$163:$D$167,$B26,$AO$120:$AO$124,BM$3))&lt;&gt;0,(SUMIFS(Effektmåling!$J$163:$J$167,Effektmåling!$D$163:$D$167,$B26,$AO$120:$AO$124,BM$3))*-AY26,"")</f>
        <v/>
      </c>
      <c r="BO26" s="211">
        <f t="shared" ca="1" si="24"/>
        <v>100000</v>
      </c>
      <c r="BP26" s="207" t="str">
        <f t="shared" si="4"/>
        <v>PET</v>
      </c>
      <c r="BQ26" s="29">
        <f t="shared" ca="1" si="25"/>
        <v>0</v>
      </c>
      <c r="BR26" s="29">
        <f t="shared" ca="1" si="14"/>
        <v>100000</v>
      </c>
      <c r="BS26" s="29"/>
      <c r="BT26" s="29"/>
      <c r="BU26" s="29"/>
      <c r="BV26" s="29"/>
      <c r="BW26" s="212"/>
    </row>
    <row r="27" spans="1:75" x14ac:dyDescent="0.15">
      <c r="A27" s="19">
        <f t="shared" si="5"/>
        <v>23</v>
      </c>
      <c r="B27" s="19" t="s">
        <v>269</v>
      </c>
      <c r="C27" s="19">
        <v>1</v>
      </c>
      <c r="D27" s="22">
        <v>2.0230000000000001</v>
      </c>
      <c r="E27" s="22">
        <v>6.8900000000000003E-2</v>
      </c>
      <c r="F27" s="105">
        <v>3.23</v>
      </c>
      <c r="G27" s="106">
        <v>0.23719999999999999</v>
      </c>
      <c r="H27" s="119">
        <v>0</v>
      </c>
      <c r="I27" s="127">
        <v>0.19850421686746988</v>
      </c>
      <c r="J27" s="119">
        <v>0</v>
      </c>
      <c r="K27" s="74">
        <v>0</v>
      </c>
      <c r="L27" s="130">
        <v>0.34661042157265071</v>
      </c>
      <c r="M27" s="74">
        <v>0</v>
      </c>
      <c r="O27" s="142">
        <f t="shared" si="18"/>
        <v>3.1610999999999998</v>
      </c>
      <c r="P27" s="142">
        <f t="shared" si="19"/>
        <v>0.16830000000000001</v>
      </c>
      <c r="Q27" s="142">
        <f t="shared" si="20"/>
        <v>-6.8900000000000003E-2</v>
      </c>
      <c r="R27" s="142">
        <f t="shared" si="21"/>
        <v>-2.9927999999999999</v>
      </c>
      <c r="S27" s="142">
        <f t="shared" si="22"/>
        <v>-3.23</v>
      </c>
      <c r="T27" s="142">
        <f t="shared" si="23"/>
        <v>-0.23719999999999999</v>
      </c>
      <c r="V27" s="29">
        <f ca="1">SUMIF(Effektmåling!$D$53:$E$57,'DB materialer'!B27,Effektmåling!$H$53:$H$57)</f>
        <v>0</v>
      </c>
      <c r="W27" s="477" t="str">
        <f ca="1">IF((V27*D27)=0,"",IF(Effektmåling!$Q$241="Ja",1.3*(V27*D27),V27*D27))</f>
        <v/>
      </c>
      <c r="X27" s="29" t="str">
        <f ca="1">IF(W27="","",RANK(W27,$W$7:$W$56,0)+COUNTIF($W$7:W27,W27)-1)</f>
        <v/>
      </c>
      <c r="Y27" s="29" t="str">
        <f t="shared" ca="1" si="36"/>
        <v/>
      </c>
      <c r="AA27" s="29">
        <f ca="1">$C$122*SUMIF(Effektmåling!$D$128:$E$132,'DB materialer'!$B27,Effektmåling!$I$128:$I$132)</f>
        <v>0</v>
      </c>
      <c r="AB27" s="477" t="str">
        <f ca="1">IF((AA27*D27)=0,"",IF(Effektmåling!$Q$241&lt;&gt;"Ja",1.3*(AA27*D27),AA27*D27))</f>
        <v/>
      </c>
      <c r="AC27" s="29" t="str">
        <f ca="1">IF(AB27="","",RANK(AB27,$AB$7:$AB$56,0)+COUNTIF($AB$7:AB27,AB27)-1)</f>
        <v/>
      </c>
      <c r="AD27" s="29" t="str">
        <f t="shared" ca="1" si="37"/>
        <v/>
      </c>
      <c r="AE27" s="29"/>
      <c r="AF27" s="29" t="str">
        <f>IF((SUMIFS(Effektmåling!$J$178:$J$182,Effektmåling!$D$178:$D$182,$B27,$AH$120:$AH$124,'DB materialer'!AF$3))&lt;&gt;0,(SUMIFS(Effektmåling!$J$178:$J$182,Effektmåling!$D$178:$D$182,$B27,$AH$120:$AH$124,'DB materialer'!AF$3))*-O27,"")</f>
        <v/>
      </c>
      <c r="AG27" s="29" t="str">
        <f>IF((SUMIFS(Effektmåling!$J$178:$J$182,Effektmåling!$D$178:$D$182,$B27,$AH$120:$AH$124,'DB materialer'!AG$3))&lt;&gt;0,(SUMIFS(Effektmåling!$J$178:$J$182,Effektmåling!$D$178:$D$182,$B27,$AH$120:$AH$124,'DB materialer'!AG$3))*-P27,"")</f>
        <v/>
      </c>
      <c r="AH27" s="29" t="str">
        <f>IF((SUMIFS(Effektmåling!$J$178:$J$182,Effektmåling!$D$178:$D$182,$B27,$AH$120:$AH$124,'DB materialer'!AH$3))&lt;&gt;0,(SUMIFS(Effektmåling!$J$178:$J$182,Effektmåling!$D$178:$D$182,$B27,$AH$120:$AH$124,'DB materialer'!AH$3))*-Q27,"")</f>
        <v/>
      </c>
      <c r="AI27" s="29" t="str">
        <f>IF((SUMIFS(Effektmåling!$J$178:$J$182,Effektmåling!$D$178:$D$182,$B27,$AH$120:$AH$124,'DB materialer'!AI$3))&lt;&gt;0,(SUMIFS(Effektmåling!$J$178:$J$182,Effektmåling!$D$178:$D$182,$B27,$AH$120:$AH$124,'DB materialer'!AI$3))*-R27,"")</f>
        <v/>
      </c>
      <c r="AJ27" s="29" t="str">
        <f>IF((SUMIFS(Effektmåling!$J$178:$J$182,Effektmåling!$D$178:$D$182,$B27,$AH$120:$AH$124,'DB materialer'!AJ$3))&lt;&gt;0,(SUMIFS(Effektmåling!$J$178:$J$182,Effektmåling!$D$178:$D$182,$B27,$AH$120:$AH$124,'DB materialer'!AJ$3))*-S27,"")</f>
        <v/>
      </c>
      <c r="AK27" s="29" t="str">
        <f>IF((SUMIFS(Effektmåling!$J$178:$J$182,Effektmåling!$D$178:$D$182,$B27,$AH$120:$AH$124,'DB materialer'!AK$3))&lt;&gt;0,(SUMIFS(Effektmåling!$J$178:$J$182,Effektmåling!$D$178:$D$182,$B27,$AH$120:$AH$124,'DB materialer'!AK$3))*-T27,"")</f>
        <v/>
      </c>
      <c r="AM27" s="29" t="str">
        <f>IF((SUMIFS(Effektmåling!$J$163:$J$167,Effektmåling!$D$163:$D$167,$B27,$AO$120:$AO$124,'DB materialer'!AM$3))&lt;&gt;0,(SUMIFS(Effektmåling!$J$163:$J$167,Effektmåling!$D$163:$D$167,$B27,$AO$120:$AO$124,'DB materialer'!AM$3))*(-O27)*($C$122),"")</f>
        <v/>
      </c>
      <c r="AN27" s="29" t="str">
        <f>IF((SUMIFS(Effektmåling!$J$163:$J$167,Effektmåling!$D$163:$D$167,$B27,$AO$120:$AO$124,'DB materialer'!AN$3))&lt;&gt;0,(SUMIFS(Effektmåling!$J$163:$J$167,Effektmåling!$D$163:$D$167,$B27,$AO$120:$AO$124,'DB materialer'!AN$3))*(-P27)*($C$122),"")</f>
        <v/>
      </c>
      <c r="AO27" s="29" t="str">
        <f>IF((SUMIFS(Effektmåling!$J$163:$J$167,Effektmåling!$D$163:$D$167,$B27,$AO$120:$AO$124,'DB materialer'!AO$3))&lt;&gt;0,(SUMIFS(Effektmåling!$J$163:$J$167,Effektmåling!$D$163:$D$167,$B27,$AO$120:$AO$124,'DB materialer'!AO$3))*(-Q27)*($C$122),"")</f>
        <v/>
      </c>
      <c r="AP27" s="29" t="str">
        <f>IF((SUMIFS(Effektmåling!$J$163:$J$167,Effektmåling!$D$163:$D$167,$B27,$AO$120:$AO$124,'DB materialer'!AP$3))&lt;&gt;0,(SUMIFS(Effektmåling!$J$163:$J$167,Effektmåling!$D$163:$D$167,$B27,$AO$120:$AO$124,'DB materialer'!AP$3))*(-R27)*($C$122),"")</f>
        <v/>
      </c>
      <c r="AQ27" s="29" t="str">
        <f>IF((SUMIFS(Effektmåling!$J$163:$J$167,Effektmåling!$D$163:$D$167,$B27,$AO$120:$AO$124,'DB materialer'!AQ$3))&lt;&gt;0,(SUMIFS(Effektmåling!$J$163:$J$167,Effektmåling!$D$163:$D$167,$B27,$AO$120:$AO$124,'DB materialer'!AQ$3))*(-S27)*($C$122),"")</f>
        <v/>
      </c>
      <c r="AR27" s="29" t="str">
        <f>IF((SUMIFS(Effektmåling!$J$163:$J$167,Effektmåling!$D$163:$D$167,$B27,$AO$120:$AO$124,'DB materialer'!AR$3))&lt;&gt;0,(SUMIFS(Effektmåling!$J$163:$J$167,Effektmåling!$D$163:$D$167,$B27,$AO$120:$AO$124,'DB materialer'!AR$3))*(-T27)*($C$122),"")</f>
        <v/>
      </c>
      <c r="AT27" s="30">
        <f t="shared" si="38"/>
        <v>1.0000000000000001E-30</v>
      </c>
      <c r="AU27" s="40">
        <f t="shared" si="39"/>
        <v>0.34661042157265071</v>
      </c>
      <c r="AV27" s="41">
        <f t="shared" si="40"/>
        <v>1.0000000000000001E-30</v>
      </c>
      <c r="AW27" s="40">
        <f t="shared" si="41"/>
        <v>0.34661042157265071</v>
      </c>
      <c r="AX27" s="41">
        <f t="shared" si="42"/>
        <v>1.0000000000000001E-30</v>
      </c>
      <c r="AY27" s="41">
        <f t="shared" si="43"/>
        <v>-0.34661042157265071</v>
      </c>
      <c r="BA27" s="29" t="str">
        <f>IF((SUMIFS(Effektmåling!$J$178:$J$182,Effektmåling!$D$178:$D$182,$B27,$AH$120:$AH$124,BA$3))&lt;&gt;0,(SUMIFS(Effektmåling!$J$178:$J$182,Effektmåling!$D$178:$D$182,$B27,$AH$120:$AH$124,BA$3))*-AT27,"")</f>
        <v/>
      </c>
      <c r="BB27" s="29" t="str">
        <f>IF((SUMIFS(Effektmåling!$J$178:$J$182,Effektmåling!$D$178:$D$182,$B27,$AH$120:$AH$124,BB$3))&lt;&gt;0,(SUMIFS(Effektmåling!$J$178:$J$182,Effektmåling!$D$178:$D$182,$B27,$AH$120:$AH$124,BB$3))*-AU27,"")</f>
        <v/>
      </c>
      <c r="BC27" s="29" t="str">
        <f>IF((SUMIFS(Effektmåling!$J$178:$J$182,Effektmåling!$D$178:$D$182,$B27,$AH$120:$AH$124,BC$3))&lt;&gt;0,(SUMIFS(Effektmåling!$J$178:$J$182,Effektmåling!$D$178:$D$182,$B27,$AH$120:$AH$124,BC$3))*-AV27,"")</f>
        <v/>
      </c>
      <c r="BD27" s="29" t="str">
        <f>IF((SUMIFS(Effektmåling!$J$178:$J$182,Effektmåling!$D$178:$D$182,$B27,$AH$120:$AH$124,BD$3))&lt;&gt;0,(SUMIFS(Effektmåling!$J$178:$J$182,Effektmåling!$D$178:$D$182,$B27,$AH$120:$AH$124,BD$3))*-AW27,"")</f>
        <v/>
      </c>
      <c r="BE27" s="29" t="str">
        <f>IF((SUMIFS(Effektmåling!$J$178:$J$182,Effektmåling!$D$178:$D$182,$B27,$AH$120:$AH$124,BE$3))&lt;&gt;0,(SUMIFS(Effektmåling!$J$178:$J$182,Effektmåling!$D$178:$D$182,$B27,$AH$120:$AH$124,BE$3))*-AX27,"")</f>
        <v/>
      </c>
      <c r="BF27" s="29" t="str">
        <f>IF((SUMIFS(Effektmåling!$J$178:$J$182,Effektmåling!$D$178:$D$182,$B27,$AH$120:$AH$124,BF$3))&lt;&gt;0,(SUMIFS(Effektmåling!$J$178:$J$182,Effektmåling!$D$178:$D$182,$B27,$AH$120:$AH$124,BF$3))*-AY27,"")</f>
        <v/>
      </c>
      <c r="BH27" s="29" t="str">
        <f>IF((SUMIFS(Effektmåling!$J$163:$J$167,Effektmåling!$D$163:$D$167,$B27,$AO$120:$AO$124,BH$3))&lt;&gt;0,(SUMIFS(Effektmåling!$J$163:$J$167,Effektmåling!$D$163:$D$167,$B27,$AO$120:$AO$124,BH$3))*-AT27,"")</f>
        <v/>
      </c>
      <c r="BI27" s="29" t="str">
        <f>IF((SUMIFS(Effektmåling!$J$163:$J$167,Effektmåling!$D$163:$D$167,$B27,$AO$120:$AO$124,BI$3))&lt;&gt;0,(SUMIFS(Effektmåling!$J$163:$J$167,Effektmåling!$D$163:$D$167,$B27,$AO$120:$AO$124,BI$3))*-AU27,"")</f>
        <v/>
      </c>
      <c r="BJ27" s="29" t="str">
        <f>IF((SUMIFS(Effektmåling!$J$163:$J$167,Effektmåling!$D$163:$D$167,$B27,$AO$120:$AO$124,BJ$3))&lt;&gt;0,(SUMIFS(Effektmåling!$J$163:$J$167,Effektmåling!$D$163:$D$167,$B27,$AO$120:$AO$124,BJ$3))*-AV27,"")</f>
        <v/>
      </c>
      <c r="BK27" s="29" t="str">
        <f>IF((SUMIFS(Effektmåling!$J$163:$J$167,Effektmåling!$D$163:$D$167,$B27,$AO$120:$AO$124,BK$3))&lt;&gt;0,(SUMIFS(Effektmåling!$J$163:$J$167,Effektmåling!$D$163:$D$167,$B27,$AO$120:$AO$124,BK$3))*-AW27,"")</f>
        <v/>
      </c>
      <c r="BL27" s="29" t="str">
        <f>IF((SUMIFS(Effektmåling!$J$163:$J$167,Effektmåling!$D$163:$D$167,$B27,$AO$120:$AO$124,BL$3))&lt;&gt;0,(SUMIFS(Effektmåling!$J$163:$J$167,Effektmåling!$D$163:$D$167,$B27,$AO$120:$AO$124,BL$3))*-AX27,"")</f>
        <v/>
      </c>
      <c r="BM27" s="29" t="str">
        <f>IF((SUMIFS(Effektmåling!$J$163:$J$167,Effektmåling!$D$163:$D$167,$B27,$AO$120:$AO$124,BM$3))&lt;&gt;0,(SUMIFS(Effektmåling!$J$163:$J$167,Effektmåling!$D$163:$D$167,$B27,$AO$120:$AO$124,BM$3))*-AY27,"")</f>
        <v/>
      </c>
      <c r="BO27" s="211">
        <f t="shared" ca="1" si="24"/>
        <v>100000</v>
      </c>
      <c r="BP27" s="207" t="str">
        <f t="shared" si="4"/>
        <v>PP</v>
      </c>
      <c r="BQ27" s="29">
        <f t="shared" ca="1" si="25"/>
        <v>0</v>
      </c>
      <c r="BR27" s="29">
        <f t="shared" ca="1" si="14"/>
        <v>100000</v>
      </c>
      <c r="BS27" s="29"/>
      <c r="BT27" s="29"/>
      <c r="BU27" s="29"/>
      <c r="BV27" s="29"/>
      <c r="BW27" s="212"/>
    </row>
    <row r="28" spans="1:75" x14ac:dyDescent="0.15">
      <c r="A28" s="19">
        <f t="shared" si="5"/>
        <v>24</v>
      </c>
      <c r="B28" s="19" t="s">
        <v>270</v>
      </c>
      <c r="C28" s="19">
        <v>1</v>
      </c>
      <c r="D28" s="22">
        <v>3.5205000000000002</v>
      </c>
      <c r="E28" s="22">
        <v>6.8900000000000003E-2</v>
      </c>
      <c r="F28" s="105">
        <v>3.46</v>
      </c>
      <c r="G28" s="106">
        <v>0.23719999999999999</v>
      </c>
      <c r="H28" s="119">
        <v>0</v>
      </c>
      <c r="I28" s="127">
        <v>0.19850421686746988</v>
      </c>
      <c r="J28" s="119">
        <v>0</v>
      </c>
      <c r="K28" s="74">
        <v>0</v>
      </c>
      <c r="L28" s="130">
        <v>0.34661042157265071</v>
      </c>
      <c r="M28" s="74">
        <v>0</v>
      </c>
      <c r="O28" s="142">
        <f t="shared" si="18"/>
        <v>3.3910999999999998</v>
      </c>
      <c r="P28" s="142">
        <f t="shared" si="19"/>
        <v>0.16830000000000001</v>
      </c>
      <c r="Q28" s="142">
        <f t="shared" si="20"/>
        <v>-6.8900000000000003E-2</v>
      </c>
      <c r="R28" s="142">
        <f t="shared" si="21"/>
        <v>-3.2227999999999999</v>
      </c>
      <c r="S28" s="142">
        <f t="shared" si="22"/>
        <v>-3.46</v>
      </c>
      <c r="T28" s="142">
        <f t="shared" si="23"/>
        <v>-0.23719999999999999</v>
      </c>
      <c r="V28" s="29">
        <f ca="1">SUMIF(Effektmåling!$D$53:$E$57,'DB materialer'!B28,Effektmåling!$H$53:$H$57)</f>
        <v>0</v>
      </c>
      <c r="W28" s="477" t="str">
        <f ca="1">IF((V28*D28)=0,"",IF(Effektmåling!$Q$241="Ja",1.3*(V28*D28),V28*D28))</f>
        <v/>
      </c>
      <c r="X28" s="29" t="str">
        <f ca="1">IF(W28="","",RANK(W28,$W$7:$W$56,0)+COUNTIF($W$7:W28,W28)-1)</f>
        <v/>
      </c>
      <c r="Y28" s="29" t="str">
        <f t="shared" ca="1" si="36"/>
        <v/>
      </c>
      <c r="AA28" s="29">
        <f ca="1">$C$122*SUMIF(Effektmåling!$D$128:$E$132,'DB materialer'!$B28,Effektmåling!$I$128:$I$132)</f>
        <v>0</v>
      </c>
      <c r="AB28" s="477" t="str">
        <f ca="1">IF((AA28*D28)=0,"",IF(Effektmåling!$Q$241&lt;&gt;"Ja",1.3*(AA28*D28),AA28*D28))</f>
        <v/>
      </c>
      <c r="AC28" s="29" t="str">
        <f ca="1">IF(AB28="","",RANK(AB28,$AB$7:$AB$56,0)+COUNTIF($AB$7:AB28,AB28)-1)</f>
        <v/>
      </c>
      <c r="AD28" s="29" t="str">
        <f t="shared" ca="1" si="37"/>
        <v/>
      </c>
      <c r="AE28" s="29"/>
      <c r="AF28" s="29" t="str">
        <f>IF((SUMIFS(Effektmåling!$J$178:$J$182,Effektmåling!$D$178:$D$182,$B28,$AH$120:$AH$124,'DB materialer'!AF$3))&lt;&gt;0,(SUMIFS(Effektmåling!$J$178:$J$182,Effektmåling!$D$178:$D$182,$B28,$AH$120:$AH$124,'DB materialer'!AF$3))*-O28,"")</f>
        <v/>
      </c>
      <c r="AG28" s="29" t="str">
        <f>IF((SUMIFS(Effektmåling!$J$178:$J$182,Effektmåling!$D$178:$D$182,$B28,$AH$120:$AH$124,'DB materialer'!AG$3))&lt;&gt;0,(SUMIFS(Effektmåling!$J$178:$J$182,Effektmåling!$D$178:$D$182,$B28,$AH$120:$AH$124,'DB materialer'!AG$3))*-P28,"")</f>
        <v/>
      </c>
      <c r="AH28" s="29" t="str">
        <f>IF((SUMIFS(Effektmåling!$J$178:$J$182,Effektmåling!$D$178:$D$182,$B28,$AH$120:$AH$124,'DB materialer'!AH$3))&lt;&gt;0,(SUMIFS(Effektmåling!$J$178:$J$182,Effektmåling!$D$178:$D$182,$B28,$AH$120:$AH$124,'DB materialer'!AH$3))*-Q28,"")</f>
        <v/>
      </c>
      <c r="AI28" s="29" t="str">
        <f>IF((SUMIFS(Effektmåling!$J$178:$J$182,Effektmåling!$D$178:$D$182,$B28,$AH$120:$AH$124,'DB materialer'!AI$3))&lt;&gt;0,(SUMIFS(Effektmåling!$J$178:$J$182,Effektmåling!$D$178:$D$182,$B28,$AH$120:$AH$124,'DB materialer'!AI$3))*-R28,"")</f>
        <v/>
      </c>
      <c r="AJ28" s="29" t="str">
        <f>IF((SUMIFS(Effektmåling!$J$178:$J$182,Effektmåling!$D$178:$D$182,$B28,$AH$120:$AH$124,'DB materialer'!AJ$3))&lt;&gt;0,(SUMIFS(Effektmåling!$J$178:$J$182,Effektmåling!$D$178:$D$182,$B28,$AH$120:$AH$124,'DB materialer'!AJ$3))*-S28,"")</f>
        <v/>
      </c>
      <c r="AK28" s="29" t="str">
        <f>IF((SUMIFS(Effektmåling!$J$178:$J$182,Effektmåling!$D$178:$D$182,$B28,$AH$120:$AH$124,'DB materialer'!AK$3))&lt;&gt;0,(SUMIFS(Effektmåling!$J$178:$J$182,Effektmåling!$D$178:$D$182,$B28,$AH$120:$AH$124,'DB materialer'!AK$3))*-T28,"")</f>
        <v/>
      </c>
      <c r="AM28" s="29" t="str">
        <f>IF((SUMIFS(Effektmåling!$J$163:$J$167,Effektmåling!$D$163:$D$167,$B28,$AO$120:$AO$124,'DB materialer'!AM$3))&lt;&gt;0,(SUMIFS(Effektmåling!$J$163:$J$167,Effektmåling!$D$163:$D$167,$B28,$AO$120:$AO$124,'DB materialer'!AM$3))*(-O28)*($C$122),"")</f>
        <v/>
      </c>
      <c r="AN28" s="29" t="str">
        <f>IF((SUMIFS(Effektmåling!$J$163:$J$167,Effektmåling!$D$163:$D$167,$B28,$AO$120:$AO$124,'DB materialer'!AN$3))&lt;&gt;0,(SUMIFS(Effektmåling!$J$163:$J$167,Effektmåling!$D$163:$D$167,$B28,$AO$120:$AO$124,'DB materialer'!AN$3))*(-P28)*($C$122),"")</f>
        <v/>
      </c>
      <c r="AO28" s="29" t="str">
        <f>IF((SUMIFS(Effektmåling!$J$163:$J$167,Effektmåling!$D$163:$D$167,$B28,$AO$120:$AO$124,'DB materialer'!AO$3))&lt;&gt;0,(SUMIFS(Effektmåling!$J$163:$J$167,Effektmåling!$D$163:$D$167,$B28,$AO$120:$AO$124,'DB materialer'!AO$3))*(-Q28)*($C$122),"")</f>
        <v/>
      </c>
      <c r="AP28" s="29" t="str">
        <f>IF((SUMIFS(Effektmåling!$J$163:$J$167,Effektmåling!$D$163:$D$167,$B28,$AO$120:$AO$124,'DB materialer'!AP$3))&lt;&gt;0,(SUMIFS(Effektmåling!$J$163:$J$167,Effektmåling!$D$163:$D$167,$B28,$AO$120:$AO$124,'DB materialer'!AP$3))*(-R28)*($C$122),"")</f>
        <v/>
      </c>
      <c r="AQ28" s="29" t="str">
        <f>IF((SUMIFS(Effektmåling!$J$163:$J$167,Effektmåling!$D$163:$D$167,$B28,$AO$120:$AO$124,'DB materialer'!AQ$3))&lt;&gt;0,(SUMIFS(Effektmåling!$J$163:$J$167,Effektmåling!$D$163:$D$167,$B28,$AO$120:$AO$124,'DB materialer'!AQ$3))*(-S28)*($C$122),"")</f>
        <v/>
      </c>
      <c r="AR28" s="29" t="str">
        <f>IF((SUMIFS(Effektmåling!$J$163:$J$167,Effektmåling!$D$163:$D$167,$B28,$AO$120:$AO$124,'DB materialer'!AR$3))&lt;&gt;0,(SUMIFS(Effektmåling!$J$163:$J$167,Effektmåling!$D$163:$D$167,$B28,$AO$120:$AO$124,'DB materialer'!AR$3))*(-T28)*($C$122),"")</f>
        <v/>
      </c>
      <c r="AT28" s="30">
        <f t="shared" si="38"/>
        <v>1.0000000000000001E-30</v>
      </c>
      <c r="AU28" s="40">
        <f t="shared" si="39"/>
        <v>0.34661042157265071</v>
      </c>
      <c r="AV28" s="41">
        <f t="shared" si="40"/>
        <v>1.0000000000000001E-30</v>
      </c>
      <c r="AW28" s="40">
        <f t="shared" si="41"/>
        <v>0.34661042157265071</v>
      </c>
      <c r="AX28" s="41">
        <f t="shared" si="42"/>
        <v>1.0000000000000001E-30</v>
      </c>
      <c r="AY28" s="41">
        <f t="shared" si="43"/>
        <v>-0.34661042157265071</v>
      </c>
      <c r="BA28" s="29" t="str">
        <f>IF((SUMIFS(Effektmåling!$J$178:$J$182,Effektmåling!$D$178:$D$182,$B28,$AH$120:$AH$124,BA$3))&lt;&gt;0,(SUMIFS(Effektmåling!$J$178:$J$182,Effektmåling!$D$178:$D$182,$B28,$AH$120:$AH$124,BA$3))*-AT28,"")</f>
        <v/>
      </c>
      <c r="BB28" s="29" t="str">
        <f>IF((SUMIFS(Effektmåling!$J$178:$J$182,Effektmåling!$D$178:$D$182,$B28,$AH$120:$AH$124,BB$3))&lt;&gt;0,(SUMIFS(Effektmåling!$J$178:$J$182,Effektmåling!$D$178:$D$182,$B28,$AH$120:$AH$124,BB$3))*-AU28,"")</f>
        <v/>
      </c>
      <c r="BC28" s="29" t="str">
        <f>IF((SUMIFS(Effektmåling!$J$178:$J$182,Effektmåling!$D$178:$D$182,$B28,$AH$120:$AH$124,BC$3))&lt;&gt;0,(SUMIFS(Effektmåling!$J$178:$J$182,Effektmåling!$D$178:$D$182,$B28,$AH$120:$AH$124,BC$3))*-AV28,"")</f>
        <v/>
      </c>
      <c r="BD28" s="29" t="str">
        <f>IF((SUMIFS(Effektmåling!$J$178:$J$182,Effektmåling!$D$178:$D$182,$B28,$AH$120:$AH$124,BD$3))&lt;&gt;0,(SUMIFS(Effektmåling!$J$178:$J$182,Effektmåling!$D$178:$D$182,$B28,$AH$120:$AH$124,BD$3))*-AW28,"")</f>
        <v/>
      </c>
      <c r="BE28" s="29" t="str">
        <f>IF((SUMIFS(Effektmåling!$J$178:$J$182,Effektmåling!$D$178:$D$182,$B28,$AH$120:$AH$124,BE$3))&lt;&gt;0,(SUMIFS(Effektmåling!$J$178:$J$182,Effektmåling!$D$178:$D$182,$B28,$AH$120:$AH$124,BE$3))*-AX28,"")</f>
        <v/>
      </c>
      <c r="BF28" s="29" t="str">
        <f>IF((SUMIFS(Effektmåling!$J$178:$J$182,Effektmåling!$D$178:$D$182,$B28,$AH$120:$AH$124,BF$3))&lt;&gt;0,(SUMIFS(Effektmåling!$J$178:$J$182,Effektmåling!$D$178:$D$182,$B28,$AH$120:$AH$124,BF$3))*-AY28,"")</f>
        <v/>
      </c>
      <c r="BH28" s="29" t="str">
        <f>IF((SUMIFS(Effektmåling!$J$163:$J$167,Effektmåling!$D$163:$D$167,$B28,$AO$120:$AO$124,BH$3))&lt;&gt;0,(SUMIFS(Effektmåling!$J$163:$J$167,Effektmåling!$D$163:$D$167,$B28,$AO$120:$AO$124,BH$3))*-AT28,"")</f>
        <v/>
      </c>
      <c r="BI28" s="29" t="str">
        <f>IF((SUMIFS(Effektmåling!$J$163:$J$167,Effektmåling!$D$163:$D$167,$B28,$AO$120:$AO$124,BI$3))&lt;&gt;0,(SUMIFS(Effektmåling!$J$163:$J$167,Effektmåling!$D$163:$D$167,$B28,$AO$120:$AO$124,BI$3))*-AU28,"")</f>
        <v/>
      </c>
      <c r="BJ28" s="29" t="str">
        <f>IF((SUMIFS(Effektmåling!$J$163:$J$167,Effektmåling!$D$163:$D$167,$B28,$AO$120:$AO$124,BJ$3))&lt;&gt;0,(SUMIFS(Effektmåling!$J$163:$J$167,Effektmåling!$D$163:$D$167,$B28,$AO$120:$AO$124,BJ$3))*-AV28,"")</f>
        <v/>
      </c>
      <c r="BK28" s="29" t="str">
        <f>IF((SUMIFS(Effektmåling!$J$163:$J$167,Effektmåling!$D$163:$D$167,$B28,$AO$120:$AO$124,BK$3))&lt;&gt;0,(SUMIFS(Effektmåling!$J$163:$J$167,Effektmåling!$D$163:$D$167,$B28,$AO$120:$AO$124,BK$3))*-AW28,"")</f>
        <v/>
      </c>
      <c r="BL28" s="29" t="str">
        <f>IF((SUMIFS(Effektmåling!$J$163:$J$167,Effektmåling!$D$163:$D$167,$B28,$AO$120:$AO$124,BL$3))&lt;&gt;0,(SUMIFS(Effektmåling!$J$163:$J$167,Effektmåling!$D$163:$D$167,$B28,$AO$120:$AO$124,BL$3))*-AX28,"")</f>
        <v/>
      </c>
      <c r="BM28" s="29" t="str">
        <f>IF((SUMIFS(Effektmåling!$J$163:$J$167,Effektmåling!$D$163:$D$167,$B28,$AO$120:$AO$124,BM$3))&lt;&gt;0,(SUMIFS(Effektmåling!$J$163:$J$167,Effektmåling!$D$163:$D$167,$B28,$AO$120:$AO$124,BM$3))*-AY28,"")</f>
        <v/>
      </c>
      <c r="BO28" s="211">
        <f t="shared" ca="1" si="24"/>
        <v>100000</v>
      </c>
      <c r="BP28" s="207" t="str">
        <f t="shared" si="4"/>
        <v>PS</v>
      </c>
      <c r="BQ28" s="29">
        <f t="shared" ca="1" si="25"/>
        <v>0</v>
      </c>
      <c r="BR28" s="29">
        <f t="shared" ca="1" si="14"/>
        <v>100000</v>
      </c>
      <c r="BS28" s="29"/>
      <c r="BT28" s="29"/>
      <c r="BU28" s="29"/>
      <c r="BV28" s="29"/>
      <c r="BW28" s="212"/>
    </row>
    <row r="29" spans="1:75" x14ac:dyDescent="0.15">
      <c r="A29" s="19">
        <f t="shared" si="5"/>
        <v>25</v>
      </c>
      <c r="B29" s="19" t="s">
        <v>271</v>
      </c>
      <c r="C29" s="19">
        <v>1</v>
      </c>
      <c r="D29" s="22">
        <v>2.7381000000000002</v>
      </c>
      <c r="E29" s="22">
        <v>6.8900000000000003E-2</v>
      </c>
      <c r="F29" s="105">
        <v>2.96</v>
      </c>
      <c r="G29" s="22">
        <v>0</v>
      </c>
      <c r="H29" s="119">
        <v>0</v>
      </c>
      <c r="I29" s="127">
        <v>0.19850421686746988</v>
      </c>
      <c r="J29" s="119">
        <v>0</v>
      </c>
      <c r="K29" s="74">
        <v>0</v>
      </c>
      <c r="L29" s="32">
        <v>0</v>
      </c>
      <c r="M29" s="74">
        <v>0</v>
      </c>
      <c r="O29" s="142">
        <f t="shared" si="18"/>
        <v>2.8910999999999998</v>
      </c>
      <c r="P29" s="142">
        <f t="shared" si="19"/>
        <v>-6.8900000000000003E-2</v>
      </c>
      <c r="Q29" s="142">
        <f t="shared" si="20"/>
        <v>-6.8900000000000003E-2</v>
      </c>
      <c r="R29" s="142">
        <f t="shared" si="21"/>
        <v>-2.96</v>
      </c>
      <c r="S29" s="142">
        <f t="shared" si="22"/>
        <v>-2.96</v>
      </c>
      <c r="T29" s="142">
        <f t="shared" si="23"/>
        <v>0</v>
      </c>
      <c r="V29" s="29">
        <f ca="1">SUMIF(Effektmåling!$D$53:$E$57,'DB materialer'!B29,Effektmåling!$H$53:$H$57)</f>
        <v>0</v>
      </c>
      <c r="W29" s="477" t="str">
        <f ca="1">IF((V29*D29)=0,"",IF(Effektmåling!$Q$241="Ja",1.3*(V29*D29),V29*D29))</f>
        <v/>
      </c>
      <c r="X29" s="29" t="str">
        <f ca="1">IF(W29="","",RANK(W29,$W$7:$W$56,0)+COUNTIF($W$7:W29,W29)-1)</f>
        <v/>
      </c>
      <c r="Y29" s="29" t="str">
        <f t="shared" ca="1" si="36"/>
        <v/>
      </c>
      <c r="AA29" s="29">
        <f ca="1">$C$122*SUMIF(Effektmåling!$D$128:$E$132,'DB materialer'!$B29,Effektmåling!$I$128:$I$132)</f>
        <v>0</v>
      </c>
      <c r="AB29" s="477" t="str">
        <f ca="1">IF((AA29*D29)=0,"",IF(Effektmåling!$Q$241&lt;&gt;"Ja",1.3*(AA29*D29),AA29*D29))</f>
        <v/>
      </c>
      <c r="AC29" s="29" t="str">
        <f ca="1">IF(AB29="","",RANK(AB29,$AB$7:$AB$56,0)+COUNTIF($AB$7:AB29,AB29)-1)</f>
        <v/>
      </c>
      <c r="AD29" s="29" t="str">
        <f t="shared" ca="1" si="37"/>
        <v/>
      </c>
      <c r="AE29" s="29"/>
      <c r="AF29" s="29" t="str">
        <f>IF((SUMIFS(Effektmåling!$J$178:$J$182,Effektmåling!$D$178:$D$182,$B29,$AH$120:$AH$124,'DB materialer'!AF$3))&lt;&gt;0,(SUMIFS(Effektmåling!$J$178:$J$182,Effektmåling!$D$178:$D$182,$B29,$AH$120:$AH$124,'DB materialer'!AF$3))*-O29,"")</f>
        <v/>
      </c>
      <c r="AG29" s="29" t="str">
        <f>IF((SUMIFS(Effektmåling!$J$178:$J$182,Effektmåling!$D$178:$D$182,$B29,$AH$120:$AH$124,'DB materialer'!AG$3))&lt;&gt;0,(SUMIFS(Effektmåling!$J$178:$J$182,Effektmåling!$D$178:$D$182,$B29,$AH$120:$AH$124,'DB materialer'!AG$3))*-P29,"")</f>
        <v/>
      </c>
      <c r="AH29" s="29" t="str">
        <f>IF((SUMIFS(Effektmåling!$J$178:$J$182,Effektmåling!$D$178:$D$182,$B29,$AH$120:$AH$124,'DB materialer'!AH$3))&lt;&gt;0,(SUMIFS(Effektmåling!$J$178:$J$182,Effektmåling!$D$178:$D$182,$B29,$AH$120:$AH$124,'DB materialer'!AH$3))*-Q29,"")</f>
        <v/>
      </c>
      <c r="AI29" s="29" t="str">
        <f>IF((SUMIFS(Effektmåling!$J$178:$J$182,Effektmåling!$D$178:$D$182,$B29,$AH$120:$AH$124,'DB materialer'!AI$3))&lt;&gt;0,(SUMIFS(Effektmåling!$J$178:$J$182,Effektmåling!$D$178:$D$182,$B29,$AH$120:$AH$124,'DB materialer'!AI$3))*-R29,"")</f>
        <v/>
      </c>
      <c r="AJ29" s="29" t="str">
        <f>IF((SUMIFS(Effektmåling!$J$178:$J$182,Effektmåling!$D$178:$D$182,$B29,$AH$120:$AH$124,'DB materialer'!AJ$3))&lt;&gt;0,(SUMIFS(Effektmåling!$J$178:$J$182,Effektmåling!$D$178:$D$182,$B29,$AH$120:$AH$124,'DB materialer'!AJ$3))*-S29,"")</f>
        <v/>
      </c>
      <c r="AK29" s="29" t="str">
        <f>IF((SUMIFS(Effektmåling!$J$178:$J$182,Effektmåling!$D$178:$D$182,$B29,$AH$120:$AH$124,'DB materialer'!AK$3))&lt;&gt;0,(SUMIFS(Effektmåling!$J$178:$J$182,Effektmåling!$D$178:$D$182,$B29,$AH$120:$AH$124,'DB materialer'!AK$3))*-T29,"")</f>
        <v/>
      </c>
      <c r="AM29" s="29" t="str">
        <f>IF((SUMIFS(Effektmåling!$J$163:$J$167,Effektmåling!$D$163:$D$167,$B29,$AO$120:$AO$124,'DB materialer'!AM$3))&lt;&gt;0,(SUMIFS(Effektmåling!$J$163:$J$167,Effektmåling!$D$163:$D$167,$B29,$AO$120:$AO$124,'DB materialer'!AM$3))*(-O29)*($C$122),"")</f>
        <v/>
      </c>
      <c r="AN29" s="29" t="str">
        <f>IF((SUMIFS(Effektmåling!$J$163:$J$167,Effektmåling!$D$163:$D$167,$B29,$AO$120:$AO$124,'DB materialer'!AN$3))&lt;&gt;0,(SUMIFS(Effektmåling!$J$163:$J$167,Effektmåling!$D$163:$D$167,$B29,$AO$120:$AO$124,'DB materialer'!AN$3))*(-P29)*($C$122),"")</f>
        <v/>
      </c>
      <c r="AO29" s="29" t="str">
        <f>IF((SUMIFS(Effektmåling!$J$163:$J$167,Effektmåling!$D$163:$D$167,$B29,$AO$120:$AO$124,'DB materialer'!AO$3))&lt;&gt;0,(SUMIFS(Effektmåling!$J$163:$J$167,Effektmåling!$D$163:$D$167,$B29,$AO$120:$AO$124,'DB materialer'!AO$3))*(-Q29)*($C$122),"")</f>
        <v/>
      </c>
      <c r="AP29" s="29" t="str">
        <f>IF((SUMIFS(Effektmåling!$J$163:$J$167,Effektmåling!$D$163:$D$167,$B29,$AO$120:$AO$124,'DB materialer'!AP$3))&lt;&gt;0,(SUMIFS(Effektmåling!$J$163:$J$167,Effektmåling!$D$163:$D$167,$B29,$AO$120:$AO$124,'DB materialer'!AP$3))*(-R29)*($C$122),"")</f>
        <v/>
      </c>
      <c r="AQ29" s="29" t="str">
        <f>IF((SUMIFS(Effektmåling!$J$163:$J$167,Effektmåling!$D$163:$D$167,$B29,$AO$120:$AO$124,'DB materialer'!AQ$3))&lt;&gt;0,(SUMIFS(Effektmåling!$J$163:$J$167,Effektmåling!$D$163:$D$167,$B29,$AO$120:$AO$124,'DB materialer'!AQ$3))*(-S29)*($C$122),"")</f>
        <v/>
      </c>
      <c r="AR29" s="29" t="str">
        <f>IF((SUMIFS(Effektmåling!$J$163:$J$167,Effektmåling!$D$163:$D$167,$B29,$AO$120:$AO$124,'DB materialer'!AR$3))&lt;&gt;0,(SUMIFS(Effektmåling!$J$163:$J$167,Effektmåling!$D$163:$D$167,$B29,$AO$120:$AO$124,'DB materialer'!AR$3))*(-T29)*($C$122),"")</f>
        <v/>
      </c>
      <c r="AT29" s="30">
        <f t="shared" si="38"/>
        <v>1.0000000000000001E-30</v>
      </c>
      <c r="AU29" s="40">
        <f t="shared" si="39"/>
        <v>1.0000000000000001E-30</v>
      </c>
      <c r="AV29" s="41">
        <f t="shared" si="40"/>
        <v>1.0000000000000001E-30</v>
      </c>
      <c r="AW29" s="40">
        <f t="shared" si="41"/>
        <v>1.0000000000000001E-30</v>
      </c>
      <c r="AX29" s="41">
        <f t="shared" si="42"/>
        <v>1.0000000000000001E-30</v>
      </c>
      <c r="AY29" s="41">
        <f t="shared" si="43"/>
        <v>1.0000000000000001E-30</v>
      </c>
      <c r="BA29" s="29" t="str">
        <f>IF((SUMIFS(Effektmåling!$J$178:$J$182,Effektmåling!$D$178:$D$182,$B29,$AH$120:$AH$124,BA$3))&lt;&gt;0,(SUMIFS(Effektmåling!$J$178:$J$182,Effektmåling!$D$178:$D$182,$B29,$AH$120:$AH$124,BA$3))*-AT29,"")</f>
        <v/>
      </c>
      <c r="BB29" s="29" t="str">
        <f>IF((SUMIFS(Effektmåling!$J$178:$J$182,Effektmåling!$D$178:$D$182,$B29,$AH$120:$AH$124,BB$3))&lt;&gt;0,(SUMIFS(Effektmåling!$J$178:$J$182,Effektmåling!$D$178:$D$182,$B29,$AH$120:$AH$124,BB$3))*-AU29,"")</f>
        <v/>
      </c>
      <c r="BC29" s="29" t="str">
        <f>IF((SUMIFS(Effektmåling!$J$178:$J$182,Effektmåling!$D$178:$D$182,$B29,$AH$120:$AH$124,BC$3))&lt;&gt;0,(SUMIFS(Effektmåling!$J$178:$J$182,Effektmåling!$D$178:$D$182,$B29,$AH$120:$AH$124,BC$3))*-AV29,"")</f>
        <v/>
      </c>
      <c r="BD29" s="29" t="str">
        <f>IF((SUMIFS(Effektmåling!$J$178:$J$182,Effektmåling!$D$178:$D$182,$B29,$AH$120:$AH$124,BD$3))&lt;&gt;0,(SUMIFS(Effektmåling!$J$178:$J$182,Effektmåling!$D$178:$D$182,$B29,$AH$120:$AH$124,BD$3))*-AW29,"")</f>
        <v/>
      </c>
      <c r="BE29" s="29" t="str">
        <f>IF((SUMIFS(Effektmåling!$J$178:$J$182,Effektmåling!$D$178:$D$182,$B29,$AH$120:$AH$124,BE$3))&lt;&gt;0,(SUMIFS(Effektmåling!$J$178:$J$182,Effektmåling!$D$178:$D$182,$B29,$AH$120:$AH$124,BE$3))*-AX29,"")</f>
        <v/>
      </c>
      <c r="BF29" s="29" t="str">
        <f>IF((SUMIFS(Effektmåling!$J$178:$J$182,Effektmåling!$D$178:$D$182,$B29,$AH$120:$AH$124,BF$3))&lt;&gt;0,(SUMIFS(Effektmåling!$J$178:$J$182,Effektmåling!$D$178:$D$182,$B29,$AH$120:$AH$124,BF$3))*-AY29,"")</f>
        <v/>
      </c>
      <c r="BH29" s="29" t="str">
        <f>IF((SUMIFS(Effektmåling!$J$163:$J$167,Effektmåling!$D$163:$D$167,$B29,$AO$120:$AO$124,BH$3))&lt;&gt;0,(SUMIFS(Effektmåling!$J$163:$J$167,Effektmåling!$D$163:$D$167,$B29,$AO$120:$AO$124,BH$3))*-AT29,"")</f>
        <v/>
      </c>
      <c r="BI29" s="29" t="str">
        <f>IF((SUMIFS(Effektmåling!$J$163:$J$167,Effektmåling!$D$163:$D$167,$B29,$AO$120:$AO$124,BI$3))&lt;&gt;0,(SUMIFS(Effektmåling!$J$163:$J$167,Effektmåling!$D$163:$D$167,$B29,$AO$120:$AO$124,BI$3))*-AU29,"")</f>
        <v/>
      </c>
      <c r="BJ29" s="29" t="str">
        <f>IF((SUMIFS(Effektmåling!$J$163:$J$167,Effektmåling!$D$163:$D$167,$B29,$AO$120:$AO$124,BJ$3))&lt;&gt;0,(SUMIFS(Effektmåling!$J$163:$J$167,Effektmåling!$D$163:$D$167,$B29,$AO$120:$AO$124,BJ$3))*-AV29,"")</f>
        <v/>
      </c>
      <c r="BK29" s="29" t="str">
        <f>IF((SUMIFS(Effektmåling!$J$163:$J$167,Effektmåling!$D$163:$D$167,$B29,$AO$120:$AO$124,BK$3))&lt;&gt;0,(SUMIFS(Effektmåling!$J$163:$J$167,Effektmåling!$D$163:$D$167,$B29,$AO$120:$AO$124,BK$3))*-AW29,"")</f>
        <v/>
      </c>
      <c r="BL29" s="29" t="str">
        <f>IF((SUMIFS(Effektmåling!$J$163:$J$167,Effektmåling!$D$163:$D$167,$B29,$AO$120:$AO$124,BL$3))&lt;&gt;0,(SUMIFS(Effektmåling!$J$163:$J$167,Effektmåling!$D$163:$D$167,$B29,$AO$120:$AO$124,BL$3))*-AX29,"")</f>
        <v/>
      </c>
      <c r="BM29" s="29" t="str">
        <f>IF((SUMIFS(Effektmåling!$J$163:$J$167,Effektmåling!$D$163:$D$167,$B29,$AO$120:$AO$124,BM$3))&lt;&gt;0,(SUMIFS(Effektmåling!$J$163:$J$167,Effektmåling!$D$163:$D$167,$B29,$AO$120:$AO$124,BM$3))*-AY29,"")</f>
        <v/>
      </c>
      <c r="BO29" s="211">
        <f t="shared" ca="1" si="24"/>
        <v>100000</v>
      </c>
      <c r="BP29" s="207" t="str">
        <f t="shared" si="4"/>
        <v>PVC, blød</v>
      </c>
      <c r="BQ29" s="29">
        <f t="shared" ca="1" si="25"/>
        <v>0</v>
      </c>
      <c r="BR29" s="29">
        <f t="shared" ca="1" si="14"/>
        <v>100000</v>
      </c>
      <c r="BS29" s="29"/>
      <c r="BT29" s="29"/>
      <c r="BU29" s="29"/>
      <c r="BV29" s="29"/>
      <c r="BW29" s="212"/>
    </row>
    <row r="30" spans="1:75" x14ac:dyDescent="0.15">
      <c r="A30" s="19">
        <f t="shared" si="5"/>
        <v>26</v>
      </c>
      <c r="B30" s="19" t="s">
        <v>272</v>
      </c>
      <c r="C30" s="19">
        <v>1</v>
      </c>
      <c r="D30" s="22">
        <v>2.7381000000000002</v>
      </c>
      <c r="E30" s="22">
        <v>6.8900000000000003E-2</v>
      </c>
      <c r="F30" s="105">
        <v>2.96</v>
      </c>
      <c r="G30" s="106">
        <v>0.23719999999999999</v>
      </c>
      <c r="H30" s="119">
        <v>0</v>
      </c>
      <c r="I30" s="127">
        <v>0.19850421686746988</v>
      </c>
      <c r="J30" s="119">
        <v>0</v>
      </c>
      <c r="K30" s="74">
        <v>0</v>
      </c>
      <c r="L30" s="130">
        <v>0.34661042157265071</v>
      </c>
      <c r="M30" s="74">
        <v>0</v>
      </c>
      <c r="O30" s="142">
        <f t="shared" si="18"/>
        <v>2.8910999999999998</v>
      </c>
      <c r="P30" s="142">
        <f t="shared" si="19"/>
        <v>0.16830000000000001</v>
      </c>
      <c r="Q30" s="142">
        <f t="shared" si="20"/>
        <v>-6.8900000000000003E-2</v>
      </c>
      <c r="R30" s="142">
        <f t="shared" si="21"/>
        <v>-2.7227999999999999</v>
      </c>
      <c r="S30" s="142">
        <f t="shared" si="22"/>
        <v>-2.96</v>
      </c>
      <c r="T30" s="142">
        <f t="shared" si="23"/>
        <v>-0.23719999999999999</v>
      </c>
      <c r="V30" s="29">
        <f ca="1">SUMIF(Effektmåling!$D$53:$E$57,'DB materialer'!B30,Effektmåling!$H$53:$H$57)</f>
        <v>0</v>
      </c>
      <c r="W30" s="477" t="str">
        <f ca="1">IF((V30*D30)=0,"",IF(Effektmåling!$Q$241="Ja",1.3*(V30*D30),V30*D30))</f>
        <v/>
      </c>
      <c r="X30" s="29" t="str">
        <f ca="1">IF(W30="","",RANK(W30,$W$7:$W$56,0)+COUNTIF($W$7:W30,W30)-1)</f>
        <v/>
      </c>
      <c r="Y30" s="29" t="str">
        <f t="shared" ca="1" si="36"/>
        <v/>
      </c>
      <c r="AA30" s="29">
        <f ca="1">$C$122*SUMIF(Effektmåling!$D$128:$E$132,'DB materialer'!$B30,Effektmåling!$I$128:$I$132)</f>
        <v>0</v>
      </c>
      <c r="AB30" s="477" t="str">
        <f ca="1">IF((AA30*D30)=0,"",IF(Effektmåling!$Q$241&lt;&gt;"Ja",1.3*(AA30*D30),AA30*D30))</f>
        <v/>
      </c>
      <c r="AC30" s="29" t="str">
        <f ca="1">IF(AB30="","",RANK(AB30,$AB$7:$AB$56,0)+COUNTIF($AB$7:AB30,AB30)-1)</f>
        <v/>
      </c>
      <c r="AD30" s="29" t="str">
        <f t="shared" ca="1" si="37"/>
        <v/>
      </c>
      <c r="AE30" s="29"/>
      <c r="AF30" s="29" t="str">
        <f>IF((SUMIFS(Effektmåling!$J$178:$J$182,Effektmåling!$D$178:$D$182,$B30,$AH$120:$AH$124,'DB materialer'!AF$3))&lt;&gt;0,(SUMIFS(Effektmåling!$J$178:$J$182,Effektmåling!$D$178:$D$182,$B30,$AH$120:$AH$124,'DB materialer'!AF$3))*-O30,"")</f>
        <v/>
      </c>
      <c r="AG30" s="29" t="str">
        <f>IF((SUMIFS(Effektmåling!$J$178:$J$182,Effektmåling!$D$178:$D$182,$B30,$AH$120:$AH$124,'DB materialer'!AG$3))&lt;&gt;0,(SUMIFS(Effektmåling!$J$178:$J$182,Effektmåling!$D$178:$D$182,$B30,$AH$120:$AH$124,'DB materialer'!AG$3))*-P30,"")</f>
        <v/>
      </c>
      <c r="AH30" s="29" t="str">
        <f>IF((SUMIFS(Effektmåling!$J$178:$J$182,Effektmåling!$D$178:$D$182,$B30,$AH$120:$AH$124,'DB materialer'!AH$3))&lt;&gt;0,(SUMIFS(Effektmåling!$J$178:$J$182,Effektmåling!$D$178:$D$182,$B30,$AH$120:$AH$124,'DB materialer'!AH$3))*-Q30,"")</f>
        <v/>
      </c>
      <c r="AI30" s="29" t="str">
        <f>IF((SUMIFS(Effektmåling!$J$178:$J$182,Effektmåling!$D$178:$D$182,$B30,$AH$120:$AH$124,'DB materialer'!AI$3))&lt;&gt;0,(SUMIFS(Effektmåling!$J$178:$J$182,Effektmåling!$D$178:$D$182,$B30,$AH$120:$AH$124,'DB materialer'!AI$3))*-R30,"")</f>
        <v/>
      </c>
      <c r="AJ30" s="29" t="str">
        <f>IF((SUMIFS(Effektmåling!$J$178:$J$182,Effektmåling!$D$178:$D$182,$B30,$AH$120:$AH$124,'DB materialer'!AJ$3))&lt;&gt;0,(SUMIFS(Effektmåling!$J$178:$J$182,Effektmåling!$D$178:$D$182,$B30,$AH$120:$AH$124,'DB materialer'!AJ$3))*-S30,"")</f>
        <v/>
      </c>
      <c r="AK30" s="29" t="str">
        <f>IF((SUMIFS(Effektmåling!$J$178:$J$182,Effektmåling!$D$178:$D$182,$B30,$AH$120:$AH$124,'DB materialer'!AK$3))&lt;&gt;0,(SUMIFS(Effektmåling!$J$178:$J$182,Effektmåling!$D$178:$D$182,$B30,$AH$120:$AH$124,'DB materialer'!AK$3))*-T30,"")</f>
        <v/>
      </c>
      <c r="AM30" s="29" t="str">
        <f>IF((SUMIFS(Effektmåling!$J$163:$J$167,Effektmåling!$D$163:$D$167,$B30,$AO$120:$AO$124,'DB materialer'!AM$3))&lt;&gt;0,(SUMIFS(Effektmåling!$J$163:$J$167,Effektmåling!$D$163:$D$167,$B30,$AO$120:$AO$124,'DB materialer'!AM$3))*(-O30)*($C$122),"")</f>
        <v/>
      </c>
      <c r="AN30" s="29" t="str">
        <f>IF((SUMIFS(Effektmåling!$J$163:$J$167,Effektmåling!$D$163:$D$167,$B30,$AO$120:$AO$124,'DB materialer'!AN$3))&lt;&gt;0,(SUMIFS(Effektmåling!$J$163:$J$167,Effektmåling!$D$163:$D$167,$B30,$AO$120:$AO$124,'DB materialer'!AN$3))*(-P30)*($C$122),"")</f>
        <v/>
      </c>
      <c r="AO30" s="29" t="str">
        <f>IF((SUMIFS(Effektmåling!$J$163:$J$167,Effektmåling!$D$163:$D$167,$B30,$AO$120:$AO$124,'DB materialer'!AO$3))&lt;&gt;0,(SUMIFS(Effektmåling!$J$163:$J$167,Effektmåling!$D$163:$D$167,$B30,$AO$120:$AO$124,'DB materialer'!AO$3))*(-Q30)*($C$122),"")</f>
        <v/>
      </c>
      <c r="AP30" s="29" t="str">
        <f>IF((SUMIFS(Effektmåling!$J$163:$J$167,Effektmåling!$D$163:$D$167,$B30,$AO$120:$AO$124,'DB materialer'!AP$3))&lt;&gt;0,(SUMIFS(Effektmåling!$J$163:$J$167,Effektmåling!$D$163:$D$167,$B30,$AO$120:$AO$124,'DB materialer'!AP$3))*(-R30)*($C$122),"")</f>
        <v/>
      </c>
      <c r="AQ30" s="29" t="str">
        <f>IF((SUMIFS(Effektmåling!$J$163:$J$167,Effektmåling!$D$163:$D$167,$B30,$AO$120:$AO$124,'DB materialer'!AQ$3))&lt;&gt;0,(SUMIFS(Effektmåling!$J$163:$J$167,Effektmåling!$D$163:$D$167,$B30,$AO$120:$AO$124,'DB materialer'!AQ$3))*(-S30)*($C$122),"")</f>
        <v/>
      </c>
      <c r="AR30" s="29" t="str">
        <f>IF((SUMIFS(Effektmåling!$J$163:$J$167,Effektmåling!$D$163:$D$167,$B30,$AO$120:$AO$124,'DB materialer'!AR$3))&lt;&gt;0,(SUMIFS(Effektmåling!$J$163:$J$167,Effektmåling!$D$163:$D$167,$B30,$AO$120:$AO$124,'DB materialer'!AR$3))*(-T30)*($C$122),"")</f>
        <v/>
      </c>
      <c r="AT30" s="30">
        <f t="shared" si="38"/>
        <v>1.0000000000000001E-30</v>
      </c>
      <c r="AU30" s="40">
        <f t="shared" si="39"/>
        <v>0.34661042157265071</v>
      </c>
      <c r="AV30" s="41">
        <f t="shared" si="40"/>
        <v>1.0000000000000001E-30</v>
      </c>
      <c r="AW30" s="40">
        <f t="shared" si="41"/>
        <v>0.34661042157265071</v>
      </c>
      <c r="AX30" s="41">
        <f t="shared" si="42"/>
        <v>1.0000000000000001E-30</v>
      </c>
      <c r="AY30" s="41">
        <f t="shared" si="43"/>
        <v>-0.34661042157265071</v>
      </c>
      <c r="BA30" s="29" t="str">
        <f>IF((SUMIFS(Effektmåling!$J$178:$J$182,Effektmåling!$D$178:$D$182,$B30,$AH$120:$AH$124,BA$3))&lt;&gt;0,(SUMIFS(Effektmåling!$J$178:$J$182,Effektmåling!$D$178:$D$182,$B30,$AH$120:$AH$124,BA$3))*-AT30,"")</f>
        <v/>
      </c>
      <c r="BB30" s="29" t="str">
        <f>IF((SUMIFS(Effektmåling!$J$178:$J$182,Effektmåling!$D$178:$D$182,$B30,$AH$120:$AH$124,BB$3))&lt;&gt;0,(SUMIFS(Effektmåling!$J$178:$J$182,Effektmåling!$D$178:$D$182,$B30,$AH$120:$AH$124,BB$3))*-AU30,"")</f>
        <v/>
      </c>
      <c r="BC30" s="29" t="str">
        <f>IF((SUMIFS(Effektmåling!$J$178:$J$182,Effektmåling!$D$178:$D$182,$B30,$AH$120:$AH$124,BC$3))&lt;&gt;0,(SUMIFS(Effektmåling!$J$178:$J$182,Effektmåling!$D$178:$D$182,$B30,$AH$120:$AH$124,BC$3))*-AV30,"")</f>
        <v/>
      </c>
      <c r="BD30" s="29" t="str">
        <f>IF((SUMIFS(Effektmåling!$J$178:$J$182,Effektmåling!$D$178:$D$182,$B30,$AH$120:$AH$124,BD$3))&lt;&gt;0,(SUMIFS(Effektmåling!$J$178:$J$182,Effektmåling!$D$178:$D$182,$B30,$AH$120:$AH$124,BD$3))*-AW30,"")</f>
        <v/>
      </c>
      <c r="BE30" s="29" t="str">
        <f>IF((SUMIFS(Effektmåling!$J$178:$J$182,Effektmåling!$D$178:$D$182,$B30,$AH$120:$AH$124,BE$3))&lt;&gt;0,(SUMIFS(Effektmåling!$J$178:$J$182,Effektmåling!$D$178:$D$182,$B30,$AH$120:$AH$124,BE$3))*-AX30,"")</f>
        <v/>
      </c>
      <c r="BF30" s="29" t="str">
        <f>IF((SUMIFS(Effektmåling!$J$178:$J$182,Effektmåling!$D$178:$D$182,$B30,$AH$120:$AH$124,BF$3))&lt;&gt;0,(SUMIFS(Effektmåling!$J$178:$J$182,Effektmåling!$D$178:$D$182,$B30,$AH$120:$AH$124,BF$3))*-AY30,"")</f>
        <v/>
      </c>
      <c r="BH30" s="29" t="str">
        <f>IF((SUMIFS(Effektmåling!$J$163:$J$167,Effektmåling!$D$163:$D$167,$B30,$AO$120:$AO$124,BH$3))&lt;&gt;0,(SUMIFS(Effektmåling!$J$163:$J$167,Effektmåling!$D$163:$D$167,$B30,$AO$120:$AO$124,BH$3))*-AT30,"")</f>
        <v/>
      </c>
      <c r="BI30" s="29" t="str">
        <f>IF((SUMIFS(Effektmåling!$J$163:$J$167,Effektmåling!$D$163:$D$167,$B30,$AO$120:$AO$124,BI$3))&lt;&gt;0,(SUMIFS(Effektmåling!$J$163:$J$167,Effektmåling!$D$163:$D$167,$B30,$AO$120:$AO$124,BI$3))*-AU30,"")</f>
        <v/>
      </c>
      <c r="BJ30" s="29" t="str">
        <f>IF((SUMIFS(Effektmåling!$J$163:$J$167,Effektmåling!$D$163:$D$167,$B30,$AO$120:$AO$124,BJ$3))&lt;&gt;0,(SUMIFS(Effektmåling!$J$163:$J$167,Effektmåling!$D$163:$D$167,$B30,$AO$120:$AO$124,BJ$3))*-AV30,"")</f>
        <v/>
      </c>
      <c r="BK30" s="29" t="str">
        <f>IF((SUMIFS(Effektmåling!$J$163:$J$167,Effektmåling!$D$163:$D$167,$B30,$AO$120:$AO$124,BK$3))&lt;&gt;0,(SUMIFS(Effektmåling!$J$163:$J$167,Effektmåling!$D$163:$D$167,$B30,$AO$120:$AO$124,BK$3))*-AW30,"")</f>
        <v/>
      </c>
      <c r="BL30" s="29" t="str">
        <f>IF((SUMIFS(Effektmåling!$J$163:$J$167,Effektmåling!$D$163:$D$167,$B30,$AO$120:$AO$124,BL$3))&lt;&gt;0,(SUMIFS(Effektmåling!$J$163:$J$167,Effektmåling!$D$163:$D$167,$B30,$AO$120:$AO$124,BL$3))*-AX30,"")</f>
        <v/>
      </c>
      <c r="BM30" s="29" t="str">
        <f>IF((SUMIFS(Effektmåling!$J$163:$J$167,Effektmåling!$D$163:$D$167,$B30,$AO$120:$AO$124,BM$3))&lt;&gt;0,(SUMIFS(Effektmåling!$J$163:$J$167,Effektmåling!$D$163:$D$167,$B30,$AO$120:$AO$124,BM$3))*-AY30,"")</f>
        <v/>
      </c>
      <c r="BO30" s="211">
        <f t="shared" ca="1" si="24"/>
        <v>100000</v>
      </c>
      <c r="BP30" s="207" t="str">
        <f t="shared" si="4"/>
        <v>PVC, hård</v>
      </c>
      <c r="BQ30" s="29">
        <f t="shared" ca="1" si="25"/>
        <v>0</v>
      </c>
      <c r="BR30" s="29">
        <f t="shared" ca="1" si="14"/>
        <v>100000</v>
      </c>
      <c r="BS30" s="29"/>
      <c r="BT30" s="29"/>
      <c r="BU30" s="29"/>
      <c r="BV30" s="29"/>
      <c r="BW30" s="212"/>
    </row>
    <row r="31" spans="1:75" ht="31.5" x14ac:dyDescent="0.15">
      <c r="A31" s="19">
        <f t="shared" si="5"/>
        <v>27</v>
      </c>
      <c r="B31" s="19" t="s">
        <v>273</v>
      </c>
      <c r="C31" s="18" t="s">
        <v>245</v>
      </c>
      <c r="D31" s="18" t="s">
        <v>245</v>
      </c>
      <c r="E31" s="18" t="s">
        <v>245</v>
      </c>
      <c r="F31" s="18" t="s">
        <v>245</v>
      </c>
      <c r="G31" s="18" t="s">
        <v>245</v>
      </c>
      <c r="H31" s="18" t="s">
        <v>245</v>
      </c>
      <c r="I31" s="169" t="s">
        <v>245</v>
      </c>
      <c r="J31" s="18" t="s">
        <v>245</v>
      </c>
      <c r="K31" s="18" t="s">
        <v>245</v>
      </c>
      <c r="L31" s="18" t="s">
        <v>245</v>
      </c>
      <c r="M31" s="18" t="s">
        <v>245</v>
      </c>
      <c r="O31" s="168"/>
      <c r="P31" s="168"/>
      <c r="Q31" s="168"/>
      <c r="R31" s="168"/>
      <c r="S31" s="168"/>
      <c r="T31" s="168"/>
      <c r="V31" s="43"/>
      <c r="W31" s="477"/>
      <c r="X31" s="45"/>
      <c r="Y31" s="45"/>
      <c r="AA31" s="45"/>
      <c r="AB31" s="47"/>
      <c r="AC31" s="45"/>
      <c r="AD31" s="44"/>
      <c r="AE31" s="44"/>
      <c r="AF31" s="45"/>
      <c r="AG31" s="45"/>
      <c r="AH31" s="45"/>
      <c r="AI31" s="45"/>
      <c r="AJ31" s="45"/>
      <c r="AK31" s="45"/>
      <c r="AM31" s="45"/>
      <c r="AN31" s="45"/>
      <c r="AO31" s="45"/>
      <c r="AP31" s="45"/>
      <c r="AQ31" s="45"/>
      <c r="AR31" s="45"/>
      <c r="AT31" s="47"/>
      <c r="AU31" s="149"/>
      <c r="AV31" s="51"/>
      <c r="AW31" s="149"/>
      <c r="AX31" s="51"/>
      <c r="AY31" s="51"/>
      <c r="BA31" s="45"/>
      <c r="BB31" s="45"/>
      <c r="BC31" s="45"/>
      <c r="BD31" s="45"/>
      <c r="BE31" s="45"/>
      <c r="BF31" s="45"/>
      <c r="BH31" s="45"/>
      <c r="BI31" s="45"/>
      <c r="BJ31" s="45"/>
      <c r="BK31" s="45"/>
      <c r="BL31" s="45"/>
      <c r="BM31" s="45"/>
      <c r="BO31" s="211">
        <f t="shared" si="24"/>
        <v>100000</v>
      </c>
      <c r="BP31" s="207" t="str">
        <f t="shared" si="4"/>
        <v>-ANDET MATERIALE-</v>
      </c>
      <c r="BQ31" s="29">
        <f t="shared" si="25"/>
        <v>0</v>
      </c>
      <c r="BR31" s="29">
        <f t="shared" si="14"/>
        <v>100000</v>
      </c>
      <c r="BS31" s="29"/>
      <c r="BT31" s="29"/>
      <c r="BU31" s="29"/>
      <c r="BV31" s="44"/>
      <c r="BW31" s="212"/>
    </row>
    <row r="32" spans="1:75" x14ac:dyDescent="0.15">
      <c r="A32" s="19">
        <f t="shared" si="5"/>
        <v>28</v>
      </c>
      <c r="B32" s="19" t="s">
        <v>274</v>
      </c>
      <c r="C32" s="19">
        <v>1</v>
      </c>
      <c r="D32" s="22">
        <v>0.79749999999999999</v>
      </c>
      <c r="E32" s="22">
        <v>0.02</v>
      </c>
      <c r="F32" s="22">
        <v>6.2E-2</v>
      </c>
      <c r="G32" s="22">
        <v>5.0000000000000001E-4</v>
      </c>
      <c r="H32" s="119">
        <v>0</v>
      </c>
      <c r="I32" s="74">
        <v>0</v>
      </c>
      <c r="J32" s="119">
        <v>0</v>
      </c>
      <c r="K32" s="74">
        <v>0</v>
      </c>
      <c r="L32" s="130">
        <v>7.3062905053256902E-4</v>
      </c>
      <c r="M32" s="74">
        <v>0</v>
      </c>
      <c r="O32" s="142">
        <f t="shared" si="18"/>
        <v>4.1999999999999996E-2</v>
      </c>
      <c r="P32" s="142">
        <f t="shared" si="19"/>
        <v>-1.95E-2</v>
      </c>
      <c r="Q32" s="142">
        <f t="shared" si="20"/>
        <v>-0.02</v>
      </c>
      <c r="R32" s="142">
        <f t="shared" si="21"/>
        <v>-6.1499999999999999E-2</v>
      </c>
      <c r="S32" s="142">
        <f t="shared" si="22"/>
        <v>-6.2E-2</v>
      </c>
      <c r="T32" s="142">
        <f t="shared" si="23"/>
        <v>-5.0000000000000001E-4</v>
      </c>
      <c r="V32" s="29">
        <f ca="1">SUMIF(Effektmåling!$D$53:$E$57,'DB materialer'!B32,Effektmåling!$H$53:$H$57)</f>
        <v>0</v>
      </c>
      <c r="W32" s="477" t="str">
        <f ca="1">IF((V32*D32)=0,"",IF(Effektmåling!$Q$241="Ja",1.3*(V32*D32),V32*D32))</f>
        <v/>
      </c>
      <c r="X32" s="29" t="str">
        <f ca="1">IF(W32="","",RANK(W32,$W$7:$W$56,0)+COUNTIF($W$7:W32,W32)-1)</f>
        <v/>
      </c>
      <c r="Y32" s="29" t="str">
        <f t="shared" ref="Y32:Y39" ca="1" si="44">IF((V32*I32)=0,"",V32*I32)</f>
        <v/>
      </c>
      <c r="AA32" s="29">
        <f ca="1">$C$122*SUMIF(Effektmåling!$D$128:$E$132,'DB materialer'!$B32,Effektmåling!$I$128:$I$132)</f>
        <v>0</v>
      </c>
      <c r="AB32" s="30" t="str">
        <f ca="1">IF((AA32*D32)=0,"",IF(Effektmåling!$Q$241="Ja",1.3*(AA32*D32),AA32*D32))</f>
        <v/>
      </c>
      <c r="AC32" s="29" t="str">
        <f ca="1">IF(AB32="","",RANK(AB32,$AB$7:$AB$56,0)+COUNTIF($AB$7:AB32,AB32)-1)</f>
        <v/>
      </c>
      <c r="AD32" s="29">
        <f ca="1">IF((AA32*I32)=0,0,AA32*I32)</f>
        <v>0</v>
      </c>
      <c r="AE32" s="29"/>
      <c r="AF32" s="29" t="str">
        <f>IF((SUMIFS(Effektmåling!$J$178:$J$182,Effektmåling!$D$178:$D$182,$B32,$AH$120:$AH$124,'DB materialer'!AF$3))&lt;&gt;0,(SUMIFS(Effektmåling!$J$178:$J$182,Effektmåling!$D$178:$D$182,$B32,$AH$120:$AH$124,'DB materialer'!AF$3))*-O32,"")</f>
        <v/>
      </c>
      <c r="AG32" s="29" t="str">
        <f>IF((SUMIFS(Effektmåling!$J$178:$J$182,Effektmåling!$D$178:$D$182,$B32,$AH$120:$AH$124,'DB materialer'!AG$3))&lt;&gt;0,(SUMIFS(Effektmåling!$J$178:$J$182,Effektmåling!$D$178:$D$182,$B32,$AH$120:$AH$124,'DB materialer'!AG$3))*-P32,"")</f>
        <v/>
      </c>
      <c r="AH32" s="29" t="str">
        <f>IF((SUMIFS(Effektmåling!$J$178:$J$182,Effektmåling!$D$178:$D$182,$B32,$AH$120:$AH$124,'DB materialer'!AH$3))&lt;&gt;0,(SUMIFS(Effektmåling!$J$178:$J$182,Effektmåling!$D$178:$D$182,$B32,$AH$120:$AH$124,'DB materialer'!AH$3))*-Q32,"")</f>
        <v/>
      </c>
      <c r="AI32" s="29" t="str">
        <f>IF((SUMIFS(Effektmåling!$J$178:$J$182,Effektmåling!$D$178:$D$182,$B32,$AH$120:$AH$124,'DB materialer'!AI$3))&lt;&gt;0,(SUMIFS(Effektmåling!$J$178:$J$182,Effektmåling!$D$178:$D$182,$B32,$AH$120:$AH$124,'DB materialer'!AI$3))*-R32,"")</f>
        <v/>
      </c>
      <c r="AJ32" s="29" t="str">
        <f>IF((SUMIFS(Effektmåling!$J$178:$J$182,Effektmåling!$D$178:$D$182,$B32,$AH$120:$AH$124,'DB materialer'!AJ$3))&lt;&gt;0,(SUMIFS(Effektmåling!$J$178:$J$182,Effektmåling!$D$178:$D$182,$B32,$AH$120:$AH$124,'DB materialer'!AJ$3))*-S32,"")</f>
        <v/>
      </c>
      <c r="AK32" s="29" t="str">
        <f>IF((SUMIFS(Effektmåling!$J$178:$J$182,Effektmåling!$D$178:$D$182,$B32,$AH$120:$AH$124,'DB materialer'!AK$3))&lt;&gt;0,(SUMIFS(Effektmåling!$J$178:$J$182,Effektmåling!$D$178:$D$182,$B32,$AH$120:$AH$124,'DB materialer'!AK$3))*-T32,"")</f>
        <v/>
      </c>
      <c r="AM32" s="29" t="str">
        <f>IF((SUMIFS(Effektmåling!$J$163:$J$167,Effektmåling!$D$163:$D$167,$B32,$AO$120:$AO$124,'DB materialer'!AM$3))&lt;&gt;0,(SUMIFS(Effektmåling!$J$163:$J$167,Effektmåling!$D$163:$D$167,$B32,$AO$120:$AO$124,'DB materialer'!AM$3))*(-O32)*($C$122),"")</f>
        <v/>
      </c>
      <c r="AN32" s="29" t="str">
        <f>IF((SUMIFS(Effektmåling!$J$163:$J$167,Effektmåling!$D$163:$D$167,$B32,$AO$120:$AO$124,'DB materialer'!AN$3))&lt;&gt;0,(SUMIFS(Effektmåling!$J$163:$J$167,Effektmåling!$D$163:$D$167,$B32,$AO$120:$AO$124,'DB materialer'!AN$3))*(-P32)*($C$122),"")</f>
        <v/>
      </c>
      <c r="AO32" s="29" t="str">
        <f>IF((SUMIFS(Effektmåling!$J$163:$J$167,Effektmåling!$D$163:$D$167,$B32,$AO$120:$AO$124,'DB materialer'!AO$3))&lt;&gt;0,(SUMIFS(Effektmåling!$J$163:$J$167,Effektmåling!$D$163:$D$167,$B32,$AO$120:$AO$124,'DB materialer'!AO$3))*(-Q32)*($C$122),"")</f>
        <v/>
      </c>
      <c r="AP32" s="29" t="str">
        <f>IF((SUMIFS(Effektmåling!$J$163:$J$167,Effektmåling!$D$163:$D$167,$B32,$AO$120:$AO$124,'DB materialer'!AP$3))&lt;&gt;0,(SUMIFS(Effektmåling!$J$163:$J$167,Effektmåling!$D$163:$D$167,$B32,$AO$120:$AO$124,'DB materialer'!AP$3))*(-R32)*($C$122),"")</f>
        <v/>
      </c>
      <c r="AQ32" s="29" t="str">
        <f>IF((SUMIFS(Effektmåling!$J$163:$J$167,Effektmåling!$D$163:$D$167,$B32,$AO$120:$AO$124,'DB materialer'!AQ$3))&lt;&gt;0,(SUMIFS(Effektmåling!$J$163:$J$167,Effektmåling!$D$163:$D$167,$B32,$AO$120:$AO$124,'DB materialer'!AQ$3))*(-S32)*($C$122),"")</f>
        <v/>
      </c>
      <c r="AR32" s="29" t="str">
        <f>IF((SUMIFS(Effektmåling!$J$163:$J$167,Effektmåling!$D$163:$D$167,$B32,$AO$120:$AO$124,'DB materialer'!AR$3))&lt;&gt;0,(SUMIFS(Effektmåling!$J$163:$J$167,Effektmåling!$D$163:$D$167,$B32,$AO$120:$AO$124,'DB materialer'!AR$3))*(-T32)*($C$122),"")</f>
        <v/>
      </c>
      <c r="AT32" s="30">
        <f t="shared" ref="AT32:AT39" si="45">IF((K32-J32)=0,1E-30,K32-J32)</f>
        <v>1.0000000000000001E-30</v>
      </c>
      <c r="AU32" s="40">
        <f t="shared" ref="AU32:AU39" si="46">IF((L32-J32)=0,1E-30,L32-J32)</f>
        <v>7.3062905053256902E-4</v>
      </c>
      <c r="AV32" s="41">
        <f t="shared" ref="AV32:AV39" si="47">IF((M32-J32)=0,1E-30,M32-J32)</f>
        <v>1.0000000000000001E-30</v>
      </c>
      <c r="AW32" s="40">
        <f t="shared" ref="AW32:AW39" si="48">IF((L32-K32)=0,1E-30,L32-K32)</f>
        <v>7.3062905053256902E-4</v>
      </c>
      <c r="AX32" s="41">
        <f t="shared" ref="AX32:AX39" si="49">IF((M32-K32)=0,1E-30,M32-K32)</f>
        <v>1.0000000000000001E-30</v>
      </c>
      <c r="AY32" s="41">
        <f t="shared" ref="AY32:AY39" si="50">IF((M32-L32)=0,1E-30,M32-L32)</f>
        <v>-7.3062905053256902E-4</v>
      </c>
      <c r="BA32" s="29" t="str">
        <f>IF((SUMIFS(Effektmåling!$J$178:$J$182,Effektmåling!$D$178:$D$182,$B32,$AH$120:$AH$124,BA$3))&lt;&gt;0,(SUMIFS(Effektmåling!$J$178:$J$182,Effektmåling!$D$178:$D$182,$B32,$AH$120:$AH$124,BA$3))*-AT32,"")</f>
        <v/>
      </c>
      <c r="BB32" s="29" t="str">
        <f>IF((SUMIFS(Effektmåling!$J$178:$J$182,Effektmåling!$D$178:$D$182,$B32,$AH$120:$AH$124,BB$3))&lt;&gt;0,(SUMIFS(Effektmåling!$J$178:$J$182,Effektmåling!$D$178:$D$182,$B32,$AH$120:$AH$124,BB$3))*-AU32,"")</f>
        <v/>
      </c>
      <c r="BC32" s="29" t="str">
        <f>IF((SUMIFS(Effektmåling!$J$178:$J$182,Effektmåling!$D$178:$D$182,$B32,$AH$120:$AH$124,BC$3))&lt;&gt;0,(SUMIFS(Effektmåling!$J$178:$J$182,Effektmåling!$D$178:$D$182,$B32,$AH$120:$AH$124,BC$3))*-AV32,"")</f>
        <v/>
      </c>
      <c r="BD32" s="29" t="str">
        <f>IF((SUMIFS(Effektmåling!$J$178:$J$182,Effektmåling!$D$178:$D$182,$B32,$AH$120:$AH$124,BD$3))&lt;&gt;0,(SUMIFS(Effektmåling!$J$178:$J$182,Effektmåling!$D$178:$D$182,$B32,$AH$120:$AH$124,BD$3))*-AW32,"")</f>
        <v/>
      </c>
      <c r="BE32" s="29" t="str">
        <f>IF((SUMIFS(Effektmåling!$J$178:$J$182,Effektmåling!$D$178:$D$182,$B32,$AH$120:$AH$124,BE$3))&lt;&gt;0,(SUMIFS(Effektmåling!$J$178:$J$182,Effektmåling!$D$178:$D$182,$B32,$AH$120:$AH$124,BE$3))*-AX32,"")</f>
        <v/>
      </c>
      <c r="BF32" s="29" t="str">
        <f>IF((SUMIFS(Effektmåling!$J$178:$J$182,Effektmåling!$D$178:$D$182,$B32,$AH$120:$AH$124,BF$3))&lt;&gt;0,(SUMIFS(Effektmåling!$J$178:$J$182,Effektmåling!$D$178:$D$182,$B32,$AH$120:$AH$124,BF$3))*-AY32,"")</f>
        <v/>
      </c>
      <c r="BH32" s="29" t="str">
        <f>IF((SUMIFS(Effektmåling!$J$163:$J$167,Effektmåling!$D$163:$D$167,$B32,$AO$120:$AO$124,BH$3))&lt;&gt;0,(SUMIFS(Effektmåling!$J$163:$J$167,Effektmåling!$D$163:$D$167,$B32,$AO$120:$AO$124,BH$3))*-AT32,"")</f>
        <v/>
      </c>
      <c r="BI32" s="29" t="str">
        <f>IF((SUMIFS(Effektmåling!$J$163:$J$167,Effektmåling!$D$163:$D$167,$B32,$AO$120:$AO$124,BI$3))&lt;&gt;0,(SUMIFS(Effektmåling!$J$163:$J$167,Effektmåling!$D$163:$D$167,$B32,$AO$120:$AO$124,BI$3))*-AU32,"")</f>
        <v/>
      </c>
      <c r="BJ32" s="29" t="str">
        <f>IF((SUMIFS(Effektmåling!$J$163:$J$167,Effektmåling!$D$163:$D$167,$B32,$AO$120:$AO$124,BJ$3))&lt;&gt;0,(SUMIFS(Effektmåling!$J$163:$J$167,Effektmåling!$D$163:$D$167,$B32,$AO$120:$AO$124,BJ$3))*-AV32,"")</f>
        <v/>
      </c>
      <c r="BK32" s="29" t="str">
        <f>IF((SUMIFS(Effektmåling!$J$163:$J$167,Effektmåling!$D$163:$D$167,$B32,$AO$120:$AO$124,BK$3))&lt;&gt;0,(SUMIFS(Effektmåling!$J$163:$J$167,Effektmåling!$D$163:$D$167,$B32,$AO$120:$AO$124,BK$3))*-AW32,"")</f>
        <v/>
      </c>
      <c r="BL32" s="29" t="str">
        <f>IF((SUMIFS(Effektmåling!$J$163:$J$167,Effektmåling!$D$163:$D$167,$B32,$AO$120:$AO$124,BL$3))&lt;&gt;0,(SUMIFS(Effektmåling!$J$163:$J$167,Effektmåling!$D$163:$D$167,$B32,$AO$120:$AO$124,BL$3))*-AX32,"")</f>
        <v/>
      </c>
      <c r="BM32" s="29" t="str">
        <f>IF((SUMIFS(Effektmåling!$J$163:$J$167,Effektmåling!$D$163:$D$167,$B32,$AO$120:$AO$124,BM$3))&lt;&gt;0,(SUMIFS(Effektmåling!$J$163:$J$167,Effektmåling!$D$163:$D$167,$B32,$AO$120:$AO$124,BM$3))*-AY32,"")</f>
        <v/>
      </c>
      <c r="BO32" s="211">
        <f t="shared" ca="1" si="24"/>
        <v>100000</v>
      </c>
      <c r="BP32" s="207" t="str">
        <f t="shared" si="4"/>
        <v>Cement</v>
      </c>
      <c r="BQ32" s="29">
        <f t="shared" ca="1" si="25"/>
        <v>0</v>
      </c>
      <c r="BR32" s="29">
        <f t="shared" ca="1" si="14"/>
        <v>100000</v>
      </c>
      <c r="BS32" s="29"/>
      <c r="BT32" s="29"/>
      <c r="BU32" s="29"/>
      <c r="BV32" s="29"/>
      <c r="BW32" s="212"/>
    </row>
    <row r="33" spans="1:75" x14ac:dyDescent="0.15">
      <c r="A33" s="19">
        <f t="shared" si="5"/>
        <v>29</v>
      </c>
      <c r="B33" s="19" t="s">
        <v>275</v>
      </c>
      <c r="C33" s="19">
        <v>1</v>
      </c>
      <c r="D33" s="22">
        <v>0.14630000000000001</v>
      </c>
      <c r="E33" s="22">
        <v>0.02</v>
      </c>
      <c r="F33" s="22">
        <v>6.2E-2</v>
      </c>
      <c r="G33" s="22">
        <v>5.0000000000000001E-4</v>
      </c>
      <c r="H33" s="119">
        <v>0</v>
      </c>
      <c r="I33" s="74">
        <v>0</v>
      </c>
      <c r="J33" s="119">
        <v>0</v>
      </c>
      <c r="K33" s="74">
        <v>0</v>
      </c>
      <c r="L33" s="130">
        <v>7.3062905053256902E-4</v>
      </c>
      <c r="M33" s="74">
        <v>0</v>
      </c>
      <c r="O33" s="142">
        <f t="shared" si="18"/>
        <v>4.1999999999999996E-2</v>
      </c>
      <c r="P33" s="142">
        <f t="shared" si="19"/>
        <v>-1.95E-2</v>
      </c>
      <c r="Q33" s="142">
        <f t="shared" si="20"/>
        <v>-0.02</v>
      </c>
      <c r="R33" s="142">
        <f t="shared" si="21"/>
        <v>-6.1499999999999999E-2</v>
      </c>
      <c r="S33" s="142">
        <f t="shared" si="22"/>
        <v>-6.2E-2</v>
      </c>
      <c r="T33" s="142">
        <f t="shared" si="23"/>
        <v>-5.0000000000000001E-4</v>
      </c>
      <c r="V33" s="29">
        <f ca="1">SUMIF(Effektmåling!$D$53:$E$57,'DB materialer'!B33,Effektmåling!$H$53:$H$57)</f>
        <v>0</v>
      </c>
      <c r="W33" s="477" t="str">
        <f ca="1">IF((V33*D33)=0,"",IF(Effektmåling!$Q$241="Ja",1.3*(V33*D33),V33*D33))</f>
        <v/>
      </c>
      <c r="X33" s="29" t="str">
        <f ca="1">IF(W33="","",RANK(W33,$W$7:$W$56,0)+COUNTIF($W$7:W33,W33)-1)</f>
        <v/>
      </c>
      <c r="Y33" s="29" t="str">
        <f t="shared" ca="1" si="44"/>
        <v/>
      </c>
      <c r="AA33" s="29">
        <f ca="1">$C$122*SUMIF(Effektmåling!$D$128:$E$132,'DB materialer'!$B33,Effektmåling!$I$128:$I$132)</f>
        <v>0</v>
      </c>
      <c r="AB33" s="477" t="str">
        <f ca="1">IF((AA33*D33)=0,"",IF(Effektmåling!$Q$241="Ja",1.3*(AA33*D33),AA33*D33))</f>
        <v/>
      </c>
      <c r="AC33" s="29" t="str">
        <f ca="1">IF(AB33="","",RANK(AB33,$AB$7:$AB$56,0)+COUNTIF($AB$7:AB33,AB33)-1)</f>
        <v/>
      </c>
      <c r="AD33" s="29">
        <f t="shared" ref="AD33:AD52" ca="1" si="51">IF((AA33*I33)=0,0,AA33*I33)</f>
        <v>0</v>
      </c>
      <c r="AE33" s="29"/>
      <c r="AF33" s="29" t="str">
        <f>IF((SUMIFS(Effektmåling!$J$178:$J$182,Effektmåling!$D$178:$D$182,$B33,$AH$120:$AH$124,'DB materialer'!AF$3))&lt;&gt;0,(SUMIFS(Effektmåling!$J$178:$J$182,Effektmåling!$D$178:$D$182,$B33,$AH$120:$AH$124,'DB materialer'!AF$3))*-O33,"")</f>
        <v/>
      </c>
      <c r="AG33" s="29" t="str">
        <f>IF((SUMIFS(Effektmåling!$J$178:$J$182,Effektmåling!$D$178:$D$182,$B33,$AH$120:$AH$124,'DB materialer'!AG$3))&lt;&gt;0,(SUMIFS(Effektmåling!$J$178:$J$182,Effektmåling!$D$178:$D$182,$B33,$AH$120:$AH$124,'DB materialer'!AG$3))*-P33,"")</f>
        <v/>
      </c>
      <c r="AH33" s="29" t="str">
        <f>IF((SUMIFS(Effektmåling!$J$178:$J$182,Effektmåling!$D$178:$D$182,$B33,$AH$120:$AH$124,'DB materialer'!AH$3))&lt;&gt;0,(SUMIFS(Effektmåling!$J$178:$J$182,Effektmåling!$D$178:$D$182,$B33,$AH$120:$AH$124,'DB materialer'!AH$3))*-Q33,"")</f>
        <v/>
      </c>
      <c r="AI33" s="29" t="str">
        <f>IF((SUMIFS(Effektmåling!$J$178:$J$182,Effektmåling!$D$178:$D$182,$B33,$AH$120:$AH$124,'DB materialer'!AI$3))&lt;&gt;0,(SUMIFS(Effektmåling!$J$178:$J$182,Effektmåling!$D$178:$D$182,$B33,$AH$120:$AH$124,'DB materialer'!AI$3))*-R33,"")</f>
        <v/>
      </c>
      <c r="AJ33" s="29" t="str">
        <f>IF((SUMIFS(Effektmåling!$J$178:$J$182,Effektmåling!$D$178:$D$182,$B33,$AH$120:$AH$124,'DB materialer'!AJ$3))&lt;&gt;0,(SUMIFS(Effektmåling!$J$178:$J$182,Effektmåling!$D$178:$D$182,$B33,$AH$120:$AH$124,'DB materialer'!AJ$3))*-S33,"")</f>
        <v/>
      </c>
      <c r="AK33" s="29" t="str">
        <f>IF((SUMIFS(Effektmåling!$J$178:$J$182,Effektmåling!$D$178:$D$182,$B33,$AH$120:$AH$124,'DB materialer'!AK$3))&lt;&gt;0,(SUMIFS(Effektmåling!$J$178:$J$182,Effektmåling!$D$178:$D$182,$B33,$AH$120:$AH$124,'DB materialer'!AK$3))*-T33,"")</f>
        <v/>
      </c>
      <c r="AM33" s="29" t="str">
        <f>IF((SUMIFS(Effektmåling!$J$163:$J$167,Effektmåling!$D$163:$D$167,$B33,$AO$120:$AO$124,'DB materialer'!AM$3))&lt;&gt;0,(SUMIFS(Effektmåling!$J$163:$J$167,Effektmåling!$D$163:$D$167,$B33,$AO$120:$AO$124,'DB materialer'!AM$3))*(-O33)*($C$122),"")</f>
        <v/>
      </c>
      <c r="AN33" s="29" t="str">
        <f>IF((SUMIFS(Effektmåling!$J$163:$J$167,Effektmåling!$D$163:$D$167,$B33,$AO$120:$AO$124,'DB materialer'!AN$3))&lt;&gt;0,(SUMIFS(Effektmåling!$J$163:$J$167,Effektmåling!$D$163:$D$167,$B33,$AO$120:$AO$124,'DB materialer'!AN$3))*(-P33)*($C$122),"")</f>
        <v/>
      </c>
      <c r="AO33" s="29" t="str">
        <f>IF((SUMIFS(Effektmåling!$J$163:$J$167,Effektmåling!$D$163:$D$167,$B33,$AO$120:$AO$124,'DB materialer'!AO$3))&lt;&gt;0,(SUMIFS(Effektmåling!$J$163:$J$167,Effektmåling!$D$163:$D$167,$B33,$AO$120:$AO$124,'DB materialer'!AO$3))*(-Q33)*($C$122),"")</f>
        <v/>
      </c>
      <c r="AP33" s="29" t="str">
        <f>IF((SUMIFS(Effektmåling!$J$163:$J$167,Effektmåling!$D$163:$D$167,$B33,$AO$120:$AO$124,'DB materialer'!AP$3))&lt;&gt;0,(SUMIFS(Effektmåling!$J$163:$J$167,Effektmåling!$D$163:$D$167,$B33,$AO$120:$AO$124,'DB materialer'!AP$3))*(-R33)*($C$122),"")</f>
        <v/>
      </c>
      <c r="AQ33" s="29" t="str">
        <f>IF((SUMIFS(Effektmåling!$J$163:$J$167,Effektmåling!$D$163:$D$167,$B33,$AO$120:$AO$124,'DB materialer'!AQ$3))&lt;&gt;0,(SUMIFS(Effektmåling!$J$163:$J$167,Effektmåling!$D$163:$D$167,$B33,$AO$120:$AO$124,'DB materialer'!AQ$3))*(-S33)*($C$122),"")</f>
        <v/>
      </c>
      <c r="AR33" s="29" t="str">
        <f>IF((SUMIFS(Effektmåling!$J$163:$J$167,Effektmåling!$D$163:$D$167,$B33,$AO$120:$AO$124,'DB materialer'!AR$3))&lt;&gt;0,(SUMIFS(Effektmåling!$J$163:$J$167,Effektmåling!$D$163:$D$167,$B33,$AO$120:$AO$124,'DB materialer'!AR$3))*(-T33)*($C$122),"")</f>
        <v/>
      </c>
      <c r="AT33" s="30">
        <f t="shared" si="45"/>
        <v>1.0000000000000001E-30</v>
      </c>
      <c r="AU33" s="40">
        <f t="shared" si="46"/>
        <v>7.3062905053256902E-4</v>
      </c>
      <c r="AV33" s="41">
        <f t="shared" si="47"/>
        <v>1.0000000000000001E-30</v>
      </c>
      <c r="AW33" s="40">
        <f t="shared" si="48"/>
        <v>7.3062905053256902E-4</v>
      </c>
      <c r="AX33" s="41">
        <f t="shared" si="49"/>
        <v>1.0000000000000001E-30</v>
      </c>
      <c r="AY33" s="41">
        <f t="shared" si="50"/>
        <v>-7.3062905053256902E-4</v>
      </c>
      <c r="BA33" s="29" t="str">
        <f>IF((SUMIFS(Effektmåling!$J$178:$J$182,Effektmåling!$D$178:$D$182,$B33,$AH$120:$AH$124,BA$3))&lt;&gt;0,(SUMIFS(Effektmåling!$J$178:$J$182,Effektmåling!$D$178:$D$182,$B33,$AH$120:$AH$124,BA$3))*-AT33,"")</f>
        <v/>
      </c>
      <c r="BB33" s="29" t="str">
        <f>IF((SUMIFS(Effektmåling!$J$178:$J$182,Effektmåling!$D$178:$D$182,$B33,$AH$120:$AH$124,BB$3))&lt;&gt;0,(SUMIFS(Effektmåling!$J$178:$J$182,Effektmåling!$D$178:$D$182,$B33,$AH$120:$AH$124,BB$3))*-AU33,"")</f>
        <v/>
      </c>
      <c r="BC33" s="29" t="str">
        <f>IF((SUMIFS(Effektmåling!$J$178:$J$182,Effektmåling!$D$178:$D$182,$B33,$AH$120:$AH$124,BC$3))&lt;&gt;0,(SUMIFS(Effektmåling!$J$178:$J$182,Effektmåling!$D$178:$D$182,$B33,$AH$120:$AH$124,BC$3))*-AV33,"")</f>
        <v/>
      </c>
      <c r="BD33" s="29" t="str">
        <f>IF((SUMIFS(Effektmåling!$J$178:$J$182,Effektmåling!$D$178:$D$182,$B33,$AH$120:$AH$124,BD$3))&lt;&gt;0,(SUMIFS(Effektmåling!$J$178:$J$182,Effektmåling!$D$178:$D$182,$B33,$AH$120:$AH$124,BD$3))*-AW33,"")</f>
        <v/>
      </c>
      <c r="BE33" s="29" t="str">
        <f>IF((SUMIFS(Effektmåling!$J$178:$J$182,Effektmåling!$D$178:$D$182,$B33,$AH$120:$AH$124,BE$3))&lt;&gt;0,(SUMIFS(Effektmåling!$J$178:$J$182,Effektmåling!$D$178:$D$182,$B33,$AH$120:$AH$124,BE$3))*-AX33,"")</f>
        <v/>
      </c>
      <c r="BF33" s="29" t="str">
        <f>IF((SUMIFS(Effektmåling!$J$178:$J$182,Effektmåling!$D$178:$D$182,$B33,$AH$120:$AH$124,BF$3))&lt;&gt;0,(SUMIFS(Effektmåling!$J$178:$J$182,Effektmåling!$D$178:$D$182,$B33,$AH$120:$AH$124,BF$3))*-AY33,"")</f>
        <v/>
      </c>
      <c r="BH33" s="29" t="str">
        <f>IF((SUMIFS(Effektmåling!$J$163:$J$167,Effektmåling!$D$163:$D$167,$B33,$AO$120:$AO$124,BH$3))&lt;&gt;0,(SUMIFS(Effektmåling!$J$163:$J$167,Effektmåling!$D$163:$D$167,$B33,$AO$120:$AO$124,BH$3))*-AT33,"")</f>
        <v/>
      </c>
      <c r="BI33" s="29" t="str">
        <f>IF((SUMIFS(Effektmåling!$J$163:$J$167,Effektmåling!$D$163:$D$167,$B33,$AO$120:$AO$124,BI$3))&lt;&gt;0,(SUMIFS(Effektmåling!$J$163:$J$167,Effektmåling!$D$163:$D$167,$B33,$AO$120:$AO$124,BI$3))*-AU33,"")</f>
        <v/>
      </c>
      <c r="BJ33" s="29" t="str">
        <f>IF((SUMIFS(Effektmåling!$J$163:$J$167,Effektmåling!$D$163:$D$167,$B33,$AO$120:$AO$124,BJ$3))&lt;&gt;0,(SUMIFS(Effektmåling!$J$163:$J$167,Effektmåling!$D$163:$D$167,$B33,$AO$120:$AO$124,BJ$3))*-AV33,"")</f>
        <v/>
      </c>
      <c r="BK33" s="29" t="str">
        <f>IF((SUMIFS(Effektmåling!$J$163:$J$167,Effektmåling!$D$163:$D$167,$B33,$AO$120:$AO$124,BK$3))&lt;&gt;0,(SUMIFS(Effektmåling!$J$163:$J$167,Effektmåling!$D$163:$D$167,$B33,$AO$120:$AO$124,BK$3))*-AW33,"")</f>
        <v/>
      </c>
      <c r="BL33" s="29" t="str">
        <f>IF((SUMIFS(Effektmåling!$J$163:$J$167,Effektmåling!$D$163:$D$167,$B33,$AO$120:$AO$124,BL$3))&lt;&gt;0,(SUMIFS(Effektmåling!$J$163:$J$167,Effektmåling!$D$163:$D$167,$B33,$AO$120:$AO$124,BL$3))*-AX33,"")</f>
        <v/>
      </c>
      <c r="BM33" s="29" t="str">
        <f>IF((SUMIFS(Effektmåling!$J$163:$J$167,Effektmåling!$D$163:$D$167,$B33,$AO$120:$AO$124,BM$3))&lt;&gt;0,(SUMIFS(Effektmåling!$J$163:$J$167,Effektmåling!$D$163:$D$167,$B33,$AO$120:$AO$124,BM$3))*-AY33,"")</f>
        <v/>
      </c>
      <c r="BO33" s="211">
        <f t="shared" ca="1" si="24"/>
        <v>100000</v>
      </c>
      <c r="BP33" s="207" t="str">
        <f t="shared" si="4"/>
        <v>Mursten</v>
      </c>
      <c r="BQ33" s="29">
        <f t="shared" ca="1" si="25"/>
        <v>0</v>
      </c>
      <c r="BR33" s="29">
        <f t="shared" ca="1" si="14"/>
        <v>100000</v>
      </c>
      <c r="BS33" s="29"/>
      <c r="BT33" s="29"/>
      <c r="BU33" s="29"/>
      <c r="BV33" s="29"/>
      <c r="BW33" s="212"/>
    </row>
    <row r="34" spans="1:75" x14ac:dyDescent="0.15">
      <c r="A34" s="19">
        <f t="shared" si="5"/>
        <v>30</v>
      </c>
      <c r="B34" s="19" t="s">
        <v>276</v>
      </c>
      <c r="C34" s="19">
        <v>1</v>
      </c>
      <c r="D34" s="22">
        <v>2.0999999999999999E-3</v>
      </c>
      <c r="E34" s="24">
        <v>0.02</v>
      </c>
      <c r="F34" s="24">
        <v>6.2E-2</v>
      </c>
      <c r="G34" s="24">
        <v>5.0000000000000001E-4</v>
      </c>
      <c r="H34" s="119">
        <v>0</v>
      </c>
      <c r="I34" s="74">
        <v>0</v>
      </c>
      <c r="J34" s="119">
        <v>0</v>
      </c>
      <c r="K34" s="74">
        <v>0</v>
      </c>
      <c r="L34" s="130">
        <v>7.3062905053256902E-4</v>
      </c>
      <c r="M34" s="74">
        <v>0</v>
      </c>
      <c r="O34" s="142">
        <f t="shared" si="18"/>
        <v>4.1999999999999996E-2</v>
      </c>
      <c r="P34" s="142">
        <f t="shared" si="19"/>
        <v>-1.95E-2</v>
      </c>
      <c r="Q34" s="142">
        <f t="shared" si="20"/>
        <v>-0.02</v>
      </c>
      <c r="R34" s="142">
        <f t="shared" si="21"/>
        <v>-6.1499999999999999E-2</v>
      </c>
      <c r="S34" s="142">
        <f t="shared" si="22"/>
        <v>-6.2E-2</v>
      </c>
      <c r="T34" s="142">
        <f t="shared" si="23"/>
        <v>-5.0000000000000001E-4</v>
      </c>
      <c r="V34" s="29">
        <f ca="1">SUMIF(Effektmåling!$D$53:$E$57,'DB materialer'!B34,Effektmåling!$H$53:$H$57)</f>
        <v>0</v>
      </c>
      <c r="W34" s="477" t="str">
        <f ca="1">IF((V34*D34)=0,"",IF(Effektmåling!$Q$241="Ja",1.3*(V34*D34),V34*D34))</f>
        <v/>
      </c>
      <c r="X34" s="29" t="str">
        <f ca="1">IF(W34="","",RANK(W34,$W$7:$W$56,0)+COUNTIF($W$7:W34,W34)-1)</f>
        <v/>
      </c>
      <c r="Y34" s="29" t="str">
        <f t="shared" ca="1" si="44"/>
        <v/>
      </c>
      <c r="AA34" s="29">
        <f ca="1">$C$122*SUMIF(Effektmåling!$D$128:$E$132,'DB materialer'!$B34,Effektmåling!$I$128:$I$132)</f>
        <v>0</v>
      </c>
      <c r="AB34" s="477" t="str">
        <f ca="1">IF((AA34*D34)=0,"",IF(Effektmåling!$Q$241="Ja",1.3*(AA34*D34),AA34*D34))</f>
        <v/>
      </c>
      <c r="AC34" s="29" t="str">
        <f ca="1">IF(AB34="","",RANK(AB34,$AB$7:$AB$56,0)+COUNTIF($AB$7:AB34,AB34)-1)</f>
        <v/>
      </c>
      <c r="AD34" s="29">
        <f t="shared" ca="1" si="51"/>
        <v>0</v>
      </c>
      <c r="AE34" s="29"/>
      <c r="AF34" s="29" t="str">
        <f>IF((SUMIFS(Effektmåling!$J$178:$J$182,Effektmåling!$D$178:$D$182,$B34,$AH$120:$AH$124,'DB materialer'!AF$3))&lt;&gt;0,(SUMIFS(Effektmåling!$J$178:$J$182,Effektmåling!$D$178:$D$182,$B34,$AH$120:$AH$124,'DB materialer'!AF$3))*-O34,"")</f>
        <v/>
      </c>
      <c r="AG34" s="29" t="str">
        <f>IF((SUMIFS(Effektmåling!$J$178:$J$182,Effektmåling!$D$178:$D$182,$B34,$AH$120:$AH$124,'DB materialer'!AG$3))&lt;&gt;0,(SUMIFS(Effektmåling!$J$178:$J$182,Effektmåling!$D$178:$D$182,$B34,$AH$120:$AH$124,'DB materialer'!AG$3))*-P34,"")</f>
        <v/>
      </c>
      <c r="AH34" s="29" t="str">
        <f>IF((SUMIFS(Effektmåling!$J$178:$J$182,Effektmåling!$D$178:$D$182,$B34,$AH$120:$AH$124,'DB materialer'!AH$3))&lt;&gt;0,(SUMIFS(Effektmåling!$J$178:$J$182,Effektmåling!$D$178:$D$182,$B34,$AH$120:$AH$124,'DB materialer'!AH$3))*-Q34,"")</f>
        <v/>
      </c>
      <c r="AI34" s="29" t="str">
        <f>IF((SUMIFS(Effektmåling!$J$178:$J$182,Effektmåling!$D$178:$D$182,$B34,$AH$120:$AH$124,'DB materialer'!AI$3))&lt;&gt;0,(SUMIFS(Effektmåling!$J$178:$J$182,Effektmåling!$D$178:$D$182,$B34,$AH$120:$AH$124,'DB materialer'!AI$3))*-R34,"")</f>
        <v/>
      </c>
      <c r="AJ34" s="29" t="str">
        <f>IF((SUMIFS(Effektmåling!$J$178:$J$182,Effektmåling!$D$178:$D$182,$B34,$AH$120:$AH$124,'DB materialer'!AJ$3))&lt;&gt;0,(SUMIFS(Effektmåling!$J$178:$J$182,Effektmåling!$D$178:$D$182,$B34,$AH$120:$AH$124,'DB materialer'!AJ$3))*-S34,"")</f>
        <v/>
      </c>
      <c r="AK34" s="29" t="str">
        <f>IF((SUMIFS(Effektmåling!$J$178:$J$182,Effektmåling!$D$178:$D$182,$B34,$AH$120:$AH$124,'DB materialer'!AK$3))&lt;&gt;0,(SUMIFS(Effektmåling!$J$178:$J$182,Effektmåling!$D$178:$D$182,$B34,$AH$120:$AH$124,'DB materialer'!AK$3))*-T34,"")</f>
        <v/>
      </c>
      <c r="AM34" s="29" t="str">
        <f>IF((SUMIFS(Effektmåling!$J$163:$J$167,Effektmåling!$D$163:$D$167,$B34,$AO$120:$AO$124,'DB materialer'!AM$3))&lt;&gt;0,(SUMIFS(Effektmåling!$J$163:$J$167,Effektmåling!$D$163:$D$167,$B34,$AO$120:$AO$124,'DB materialer'!AM$3))*(-O34)*($C$122),"")</f>
        <v/>
      </c>
      <c r="AN34" s="29" t="str">
        <f>IF((SUMIFS(Effektmåling!$J$163:$J$167,Effektmåling!$D$163:$D$167,$B34,$AO$120:$AO$124,'DB materialer'!AN$3))&lt;&gt;0,(SUMIFS(Effektmåling!$J$163:$J$167,Effektmåling!$D$163:$D$167,$B34,$AO$120:$AO$124,'DB materialer'!AN$3))*(-P34)*($C$122),"")</f>
        <v/>
      </c>
      <c r="AO34" s="29" t="str">
        <f>IF((SUMIFS(Effektmåling!$J$163:$J$167,Effektmåling!$D$163:$D$167,$B34,$AO$120:$AO$124,'DB materialer'!AO$3))&lt;&gt;0,(SUMIFS(Effektmåling!$J$163:$J$167,Effektmåling!$D$163:$D$167,$B34,$AO$120:$AO$124,'DB materialer'!AO$3))*(-Q34)*($C$122),"")</f>
        <v/>
      </c>
      <c r="AP34" s="29" t="str">
        <f>IF((SUMIFS(Effektmåling!$J$163:$J$167,Effektmåling!$D$163:$D$167,$B34,$AO$120:$AO$124,'DB materialer'!AP$3))&lt;&gt;0,(SUMIFS(Effektmåling!$J$163:$J$167,Effektmåling!$D$163:$D$167,$B34,$AO$120:$AO$124,'DB materialer'!AP$3))*(-R34)*($C$122),"")</f>
        <v/>
      </c>
      <c r="AQ34" s="29" t="str">
        <f>IF((SUMIFS(Effektmåling!$J$163:$J$167,Effektmåling!$D$163:$D$167,$B34,$AO$120:$AO$124,'DB materialer'!AQ$3))&lt;&gt;0,(SUMIFS(Effektmåling!$J$163:$J$167,Effektmåling!$D$163:$D$167,$B34,$AO$120:$AO$124,'DB materialer'!AQ$3))*(-S34)*($C$122),"")</f>
        <v/>
      </c>
      <c r="AR34" s="29" t="str">
        <f>IF((SUMIFS(Effektmåling!$J$163:$J$167,Effektmåling!$D$163:$D$167,$B34,$AO$120:$AO$124,'DB materialer'!AR$3))&lt;&gt;0,(SUMIFS(Effektmåling!$J$163:$J$167,Effektmåling!$D$163:$D$167,$B34,$AO$120:$AO$124,'DB materialer'!AR$3))*(-T34)*($C$122),"")</f>
        <v/>
      </c>
      <c r="AT34" s="30">
        <f t="shared" si="45"/>
        <v>1.0000000000000001E-30</v>
      </c>
      <c r="AU34" s="40">
        <f t="shared" si="46"/>
        <v>7.3062905053256902E-4</v>
      </c>
      <c r="AV34" s="41">
        <f t="shared" si="47"/>
        <v>1.0000000000000001E-30</v>
      </c>
      <c r="AW34" s="40">
        <f t="shared" si="48"/>
        <v>7.3062905053256902E-4</v>
      </c>
      <c r="AX34" s="41">
        <f t="shared" si="49"/>
        <v>1.0000000000000001E-30</v>
      </c>
      <c r="AY34" s="41">
        <f t="shared" si="50"/>
        <v>-7.3062905053256902E-4</v>
      </c>
      <c r="BA34" s="29" t="str">
        <f>IF((SUMIFS(Effektmåling!$J$178:$J$182,Effektmåling!$D$178:$D$182,$B34,$AH$120:$AH$124,BA$3))&lt;&gt;0,(SUMIFS(Effektmåling!$J$178:$J$182,Effektmåling!$D$178:$D$182,$B34,$AH$120:$AH$124,BA$3))*-AT34,"")</f>
        <v/>
      </c>
      <c r="BB34" s="29" t="str">
        <f>IF((SUMIFS(Effektmåling!$J$178:$J$182,Effektmåling!$D$178:$D$182,$B34,$AH$120:$AH$124,BB$3))&lt;&gt;0,(SUMIFS(Effektmåling!$J$178:$J$182,Effektmåling!$D$178:$D$182,$B34,$AH$120:$AH$124,BB$3))*-AU34,"")</f>
        <v/>
      </c>
      <c r="BC34" s="29" t="str">
        <f>IF((SUMIFS(Effektmåling!$J$178:$J$182,Effektmåling!$D$178:$D$182,$B34,$AH$120:$AH$124,BC$3))&lt;&gt;0,(SUMIFS(Effektmåling!$J$178:$J$182,Effektmåling!$D$178:$D$182,$B34,$AH$120:$AH$124,BC$3))*-AV34,"")</f>
        <v/>
      </c>
      <c r="BD34" s="29" t="str">
        <f>IF((SUMIFS(Effektmåling!$J$178:$J$182,Effektmåling!$D$178:$D$182,$B34,$AH$120:$AH$124,BD$3))&lt;&gt;0,(SUMIFS(Effektmåling!$J$178:$J$182,Effektmåling!$D$178:$D$182,$B34,$AH$120:$AH$124,BD$3))*-AW34,"")</f>
        <v/>
      </c>
      <c r="BE34" s="29" t="str">
        <f>IF((SUMIFS(Effektmåling!$J$178:$J$182,Effektmåling!$D$178:$D$182,$B34,$AH$120:$AH$124,BE$3))&lt;&gt;0,(SUMIFS(Effektmåling!$J$178:$J$182,Effektmåling!$D$178:$D$182,$B34,$AH$120:$AH$124,BE$3))*-AX34,"")</f>
        <v/>
      </c>
      <c r="BF34" s="29" t="str">
        <f>IF((SUMIFS(Effektmåling!$J$178:$J$182,Effektmåling!$D$178:$D$182,$B34,$AH$120:$AH$124,BF$3))&lt;&gt;0,(SUMIFS(Effektmåling!$J$178:$J$182,Effektmåling!$D$178:$D$182,$B34,$AH$120:$AH$124,BF$3))*-AY34,"")</f>
        <v/>
      </c>
      <c r="BH34" s="29" t="str">
        <f>IF((SUMIFS(Effektmåling!$J$163:$J$167,Effektmåling!$D$163:$D$167,$B34,$AO$120:$AO$124,BH$3))&lt;&gt;0,(SUMIFS(Effektmåling!$J$163:$J$167,Effektmåling!$D$163:$D$167,$B34,$AO$120:$AO$124,BH$3))*-AT34,"")</f>
        <v/>
      </c>
      <c r="BI34" s="29" t="str">
        <f>IF((SUMIFS(Effektmåling!$J$163:$J$167,Effektmåling!$D$163:$D$167,$B34,$AO$120:$AO$124,BI$3))&lt;&gt;0,(SUMIFS(Effektmåling!$J$163:$J$167,Effektmåling!$D$163:$D$167,$B34,$AO$120:$AO$124,BI$3))*-AU34,"")</f>
        <v/>
      </c>
      <c r="BJ34" s="29" t="str">
        <f>IF((SUMIFS(Effektmåling!$J$163:$J$167,Effektmåling!$D$163:$D$167,$B34,$AO$120:$AO$124,BJ$3))&lt;&gt;0,(SUMIFS(Effektmåling!$J$163:$J$167,Effektmåling!$D$163:$D$167,$B34,$AO$120:$AO$124,BJ$3))*-AV34,"")</f>
        <v/>
      </c>
      <c r="BK34" s="29" t="str">
        <f>IF((SUMIFS(Effektmåling!$J$163:$J$167,Effektmåling!$D$163:$D$167,$B34,$AO$120:$AO$124,BK$3))&lt;&gt;0,(SUMIFS(Effektmåling!$J$163:$J$167,Effektmåling!$D$163:$D$167,$B34,$AO$120:$AO$124,BK$3))*-AW34,"")</f>
        <v/>
      </c>
      <c r="BL34" s="29" t="str">
        <f>IF((SUMIFS(Effektmåling!$J$163:$J$167,Effektmåling!$D$163:$D$167,$B34,$AO$120:$AO$124,BL$3))&lt;&gt;0,(SUMIFS(Effektmåling!$J$163:$J$167,Effektmåling!$D$163:$D$167,$B34,$AO$120:$AO$124,BL$3))*-AX34,"")</f>
        <v/>
      </c>
      <c r="BM34" s="29" t="str">
        <f>IF((SUMIFS(Effektmåling!$J$163:$J$167,Effektmåling!$D$163:$D$167,$B34,$AO$120:$AO$124,BM$3))&lt;&gt;0,(SUMIFS(Effektmåling!$J$163:$J$167,Effektmåling!$D$163:$D$167,$B34,$AO$120:$AO$124,BM$3))*-AY34,"")</f>
        <v/>
      </c>
      <c r="BO34" s="211">
        <f t="shared" ca="1" si="24"/>
        <v>100000</v>
      </c>
      <c r="BP34" s="207" t="str">
        <f t="shared" si="4"/>
        <v>Sand1</v>
      </c>
      <c r="BQ34" s="29">
        <f t="shared" ca="1" si="25"/>
        <v>0</v>
      </c>
      <c r="BR34" s="29">
        <f t="shared" ca="1" si="14"/>
        <v>100000</v>
      </c>
      <c r="BS34" s="29"/>
      <c r="BT34" s="29"/>
      <c r="BU34" s="29"/>
      <c r="BV34" s="29"/>
      <c r="BW34" s="212"/>
    </row>
    <row r="35" spans="1:75" ht="21" x14ac:dyDescent="0.15">
      <c r="A35" s="19">
        <f t="shared" si="5"/>
        <v>31</v>
      </c>
      <c r="B35" s="19" t="s">
        <v>277</v>
      </c>
      <c r="C35" s="19">
        <v>1</v>
      </c>
      <c r="D35" s="22">
        <v>1.8862000000000001</v>
      </c>
      <c r="E35" s="22">
        <v>1.7000000000000001E-2</v>
      </c>
      <c r="F35" s="22">
        <v>6.2E-2</v>
      </c>
      <c r="G35" s="22">
        <v>1.3955</v>
      </c>
      <c r="H35" s="119">
        <v>0</v>
      </c>
      <c r="I35" s="74">
        <v>0</v>
      </c>
      <c r="J35" s="119">
        <v>0</v>
      </c>
      <c r="K35" s="74">
        <v>0</v>
      </c>
      <c r="L35" s="130">
        <v>2.0391856800363999</v>
      </c>
      <c r="M35" s="74">
        <v>0</v>
      </c>
      <c r="O35" s="142">
        <f t="shared" si="18"/>
        <v>4.4999999999999998E-2</v>
      </c>
      <c r="P35" s="142">
        <f t="shared" si="19"/>
        <v>1.3785000000000001</v>
      </c>
      <c r="Q35" s="142">
        <f t="shared" si="20"/>
        <v>-1.7000000000000001E-2</v>
      </c>
      <c r="R35" s="142">
        <f t="shared" si="21"/>
        <v>1.3334999999999999</v>
      </c>
      <c r="S35" s="142">
        <f t="shared" si="22"/>
        <v>-6.2E-2</v>
      </c>
      <c r="T35" s="142">
        <f t="shared" si="23"/>
        <v>-1.3955</v>
      </c>
      <c r="V35" s="29">
        <f ca="1">SUMIF(Effektmåling!$D$53:$E$57,'DB materialer'!B35,Effektmåling!$H$53:$H$57)</f>
        <v>0</v>
      </c>
      <c r="W35" s="477" t="str">
        <f ca="1">IF((V35*D35)=0,"",IF(Effektmåling!$Q$241="Ja",1.3*(V35*D35),V35*D35))</f>
        <v/>
      </c>
      <c r="X35" s="29" t="str">
        <f ca="1">IF(W35="","",RANK(W35,$W$7:$W$56,0)+COUNTIF($W$7:W35,W35)-1)</f>
        <v/>
      </c>
      <c r="Y35" s="29" t="str">
        <f t="shared" ca="1" si="44"/>
        <v/>
      </c>
      <c r="AA35" s="29">
        <f ca="1">$C$122*SUMIF(Effektmåling!$D$128:$E$132,'DB materialer'!$B35,Effektmåling!$I$128:$I$132)</f>
        <v>0</v>
      </c>
      <c r="AB35" s="477" t="str">
        <f ca="1">IF((AA35*D35)=0,"",IF(Effektmåling!$Q$241="Ja",1.3*(AA35*D35),AA35*D35))</f>
        <v/>
      </c>
      <c r="AC35" s="29" t="str">
        <f ca="1">IF(AB35="","",RANK(AB35,$AB$7:$AB$56,0)+COUNTIF($AB$7:AB35,AB35)-1)</f>
        <v/>
      </c>
      <c r="AD35" s="29">
        <f t="shared" ca="1" si="51"/>
        <v>0</v>
      </c>
      <c r="AE35" s="29"/>
      <c r="AF35" s="29" t="str">
        <f>IF((SUMIFS(Effektmåling!$J$178:$J$182,Effektmåling!$D$178:$D$182,$B35,$AH$120:$AH$124,'DB materialer'!AF$3))&lt;&gt;0,(SUMIFS(Effektmåling!$J$178:$J$182,Effektmåling!$D$178:$D$182,$B35,$AH$120:$AH$124,'DB materialer'!AF$3))*-O35,"")</f>
        <v/>
      </c>
      <c r="AG35" s="29" t="str">
        <f>IF((SUMIFS(Effektmåling!$J$178:$J$182,Effektmåling!$D$178:$D$182,$B35,$AH$120:$AH$124,'DB materialer'!AG$3))&lt;&gt;0,(SUMIFS(Effektmåling!$J$178:$J$182,Effektmåling!$D$178:$D$182,$B35,$AH$120:$AH$124,'DB materialer'!AG$3))*-P35,"")</f>
        <v/>
      </c>
      <c r="AH35" s="29" t="str">
        <f>IF((SUMIFS(Effektmåling!$J$178:$J$182,Effektmåling!$D$178:$D$182,$B35,$AH$120:$AH$124,'DB materialer'!AH$3))&lt;&gt;0,(SUMIFS(Effektmåling!$J$178:$J$182,Effektmåling!$D$178:$D$182,$B35,$AH$120:$AH$124,'DB materialer'!AH$3))*-Q35,"")</f>
        <v/>
      </c>
      <c r="AI35" s="29" t="str">
        <f>IF((SUMIFS(Effektmåling!$J$178:$J$182,Effektmåling!$D$178:$D$182,$B35,$AH$120:$AH$124,'DB materialer'!AI$3))&lt;&gt;0,(SUMIFS(Effektmåling!$J$178:$J$182,Effektmåling!$D$178:$D$182,$B35,$AH$120:$AH$124,'DB materialer'!AI$3))*-R35,"")</f>
        <v/>
      </c>
      <c r="AJ35" s="29" t="str">
        <f>IF((SUMIFS(Effektmåling!$J$178:$J$182,Effektmåling!$D$178:$D$182,$B35,$AH$120:$AH$124,'DB materialer'!AJ$3))&lt;&gt;0,(SUMIFS(Effektmåling!$J$178:$J$182,Effektmåling!$D$178:$D$182,$B35,$AH$120:$AH$124,'DB materialer'!AJ$3))*-S35,"")</f>
        <v/>
      </c>
      <c r="AK35" s="29" t="str">
        <f>IF((SUMIFS(Effektmåling!$J$178:$J$182,Effektmåling!$D$178:$D$182,$B35,$AH$120:$AH$124,'DB materialer'!AK$3))&lt;&gt;0,(SUMIFS(Effektmåling!$J$178:$J$182,Effektmåling!$D$178:$D$182,$B35,$AH$120:$AH$124,'DB materialer'!AK$3))*-T35,"")</f>
        <v/>
      </c>
      <c r="AM35" s="29" t="str">
        <f>IF((SUMIFS(Effektmåling!$J$163:$J$167,Effektmåling!$D$163:$D$167,$B35,$AO$120:$AO$124,'DB materialer'!AM$3))&lt;&gt;0,(SUMIFS(Effektmåling!$J$163:$J$167,Effektmåling!$D$163:$D$167,$B35,$AO$120:$AO$124,'DB materialer'!AM$3))*(-O35)*($C$122),"")</f>
        <v/>
      </c>
      <c r="AN35" s="29" t="str">
        <f>IF((SUMIFS(Effektmåling!$J$163:$J$167,Effektmåling!$D$163:$D$167,$B35,$AO$120:$AO$124,'DB materialer'!AN$3))&lt;&gt;0,(SUMIFS(Effektmåling!$J$163:$J$167,Effektmåling!$D$163:$D$167,$B35,$AO$120:$AO$124,'DB materialer'!AN$3))*(-P35)*($C$122),"")</f>
        <v/>
      </c>
      <c r="AO35" s="29" t="str">
        <f>IF((SUMIFS(Effektmåling!$J$163:$J$167,Effektmåling!$D$163:$D$167,$B35,$AO$120:$AO$124,'DB materialer'!AO$3))&lt;&gt;0,(SUMIFS(Effektmåling!$J$163:$J$167,Effektmåling!$D$163:$D$167,$B35,$AO$120:$AO$124,'DB materialer'!AO$3))*(-Q35)*($C$122),"")</f>
        <v/>
      </c>
      <c r="AP35" s="29" t="str">
        <f>IF((SUMIFS(Effektmåling!$J$163:$J$167,Effektmåling!$D$163:$D$167,$B35,$AO$120:$AO$124,'DB materialer'!AP$3))&lt;&gt;0,(SUMIFS(Effektmåling!$J$163:$J$167,Effektmåling!$D$163:$D$167,$B35,$AO$120:$AO$124,'DB materialer'!AP$3))*(-R35)*($C$122),"")</f>
        <v/>
      </c>
      <c r="AQ35" s="29" t="str">
        <f>IF((SUMIFS(Effektmåling!$J$163:$J$167,Effektmåling!$D$163:$D$167,$B35,$AO$120:$AO$124,'DB materialer'!AQ$3))&lt;&gt;0,(SUMIFS(Effektmåling!$J$163:$J$167,Effektmåling!$D$163:$D$167,$B35,$AO$120:$AO$124,'DB materialer'!AQ$3))*(-S35)*($C$122),"")</f>
        <v/>
      </c>
      <c r="AR35" s="29" t="str">
        <f>IF((SUMIFS(Effektmåling!$J$163:$J$167,Effektmåling!$D$163:$D$167,$B35,$AO$120:$AO$124,'DB materialer'!AR$3))&lt;&gt;0,(SUMIFS(Effektmåling!$J$163:$J$167,Effektmåling!$D$163:$D$167,$B35,$AO$120:$AO$124,'DB materialer'!AR$3))*(-T35)*($C$122),"")</f>
        <v/>
      </c>
      <c r="AT35" s="30">
        <f t="shared" si="45"/>
        <v>1.0000000000000001E-30</v>
      </c>
      <c r="AU35" s="40">
        <f t="shared" si="46"/>
        <v>2.0391856800363999</v>
      </c>
      <c r="AV35" s="41">
        <f t="shared" si="47"/>
        <v>1.0000000000000001E-30</v>
      </c>
      <c r="AW35" s="40">
        <f t="shared" si="48"/>
        <v>2.0391856800363999</v>
      </c>
      <c r="AX35" s="41">
        <f t="shared" si="49"/>
        <v>1.0000000000000001E-30</v>
      </c>
      <c r="AY35" s="41">
        <f t="shared" si="50"/>
        <v>-2.0391856800363999</v>
      </c>
      <c r="BA35" s="29" t="str">
        <f>IF((SUMIFS(Effektmåling!$J$178:$J$182,Effektmåling!$D$178:$D$182,$B35,$AH$120:$AH$124,BA$3))&lt;&gt;0,(SUMIFS(Effektmåling!$J$178:$J$182,Effektmåling!$D$178:$D$182,$B35,$AH$120:$AH$124,BA$3))*-AT35,"")</f>
        <v/>
      </c>
      <c r="BB35" s="29" t="str">
        <f>IF((SUMIFS(Effektmåling!$J$178:$J$182,Effektmåling!$D$178:$D$182,$B35,$AH$120:$AH$124,BB$3))&lt;&gt;0,(SUMIFS(Effektmåling!$J$178:$J$182,Effektmåling!$D$178:$D$182,$B35,$AH$120:$AH$124,BB$3))*-AU35,"")</f>
        <v/>
      </c>
      <c r="BC35" s="29" t="str">
        <f>IF((SUMIFS(Effektmåling!$J$178:$J$182,Effektmåling!$D$178:$D$182,$B35,$AH$120:$AH$124,BC$3))&lt;&gt;0,(SUMIFS(Effektmåling!$J$178:$J$182,Effektmåling!$D$178:$D$182,$B35,$AH$120:$AH$124,BC$3))*-AV35,"")</f>
        <v/>
      </c>
      <c r="BD35" s="29" t="str">
        <f>IF((SUMIFS(Effektmåling!$J$178:$J$182,Effektmåling!$D$178:$D$182,$B35,$AH$120:$AH$124,BD$3))&lt;&gt;0,(SUMIFS(Effektmåling!$J$178:$J$182,Effektmåling!$D$178:$D$182,$B35,$AH$120:$AH$124,BD$3))*-AW35,"")</f>
        <v/>
      </c>
      <c r="BE35" s="29" t="str">
        <f>IF((SUMIFS(Effektmåling!$J$178:$J$182,Effektmåling!$D$178:$D$182,$B35,$AH$120:$AH$124,BE$3))&lt;&gt;0,(SUMIFS(Effektmåling!$J$178:$J$182,Effektmåling!$D$178:$D$182,$B35,$AH$120:$AH$124,BE$3))*-AX35,"")</f>
        <v/>
      </c>
      <c r="BF35" s="29" t="str">
        <f>IF((SUMIFS(Effektmåling!$J$178:$J$182,Effektmåling!$D$178:$D$182,$B35,$AH$120:$AH$124,BF$3))&lt;&gt;0,(SUMIFS(Effektmåling!$J$178:$J$182,Effektmåling!$D$178:$D$182,$B35,$AH$120:$AH$124,BF$3))*-AY35,"")</f>
        <v/>
      </c>
      <c r="BH35" s="29" t="str">
        <f>IF((SUMIFS(Effektmåling!$J$163:$J$167,Effektmåling!$D$163:$D$167,$B35,$AO$120:$AO$124,BH$3))&lt;&gt;0,(SUMIFS(Effektmåling!$J$163:$J$167,Effektmåling!$D$163:$D$167,$B35,$AO$120:$AO$124,BH$3))*-AT35,"")</f>
        <v/>
      </c>
      <c r="BI35" s="29" t="str">
        <f>IF((SUMIFS(Effektmåling!$J$163:$J$167,Effektmåling!$D$163:$D$167,$B35,$AO$120:$AO$124,BI$3))&lt;&gt;0,(SUMIFS(Effektmåling!$J$163:$J$167,Effektmåling!$D$163:$D$167,$B35,$AO$120:$AO$124,BI$3))*-AU35,"")</f>
        <v/>
      </c>
      <c r="BJ35" s="29" t="str">
        <f>IF((SUMIFS(Effektmåling!$J$163:$J$167,Effektmåling!$D$163:$D$167,$B35,$AO$120:$AO$124,BJ$3))&lt;&gt;0,(SUMIFS(Effektmåling!$J$163:$J$167,Effektmåling!$D$163:$D$167,$B35,$AO$120:$AO$124,BJ$3))*-AV35,"")</f>
        <v/>
      </c>
      <c r="BK35" s="29" t="str">
        <f>IF((SUMIFS(Effektmåling!$J$163:$J$167,Effektmåling!$D$163:$D$167,$B35,$AO$120:$AO$124,BK$3))&lt;&gt;0,(SUMIFS(Effektmåling!$J$163:$J$167,Effektmåling!$D$163:$D$167,$B35,$AO$120:$AO$124,BK$3))*-AW35,"")</f>
        <v/>
      </c>
      <c r="BL35" s="29" t="str">
        <f>IF((SUMIFS(Effektmåling!$J$163:$J$167,Effektmåling!$D$163:$D$167,$B35,$AO$120:$AO$124,BL$3))&lt;&gt;0,(SUMIFS(Effektmåling!$J$163:$J$167,Effektmåling!$D$163:$D$167,$B35,$AO$120:$AO$124,BL$3))*-AX35,"")</f>
        <v/>
      </c>
      <c r="BM35" s="29" t="str">
        <f>IF((SUMIFS(Effektmåling!$J$163:$J$167,Effektmåling!$D$163:$D$167,$B35,$AO$120:$AO$124,BM$3))&lt;&gt;0,(SUMIFS(Effektmåling!$J$163:$J$167,Effektmåling!$D$163:$D$167,$B35,$AO$120:$AO$124,BM$3))*-AY35,"")</f>
        <v/>
      </c>
      <c r="BO35" s="211">
        <f t="shared" ca="1" si="24"/>
        <v>100000</v>
      </c>
      <c r="BP35" s="207" t="str">
        <f t="shared" si="4"/>
        <v>Glas, vindues-</v>
      </c>
      <c r="BQ35" s="29">
        <f t="shared" ca="1" si="25"/>
        <v>0</v>
      </c>
      <c r="BR35" s="29">
        <f t="shared" ca="1" si="14"/>
        <v>100000</v>
      </c>
      <c r="BS35" s="29"/>
      <c r="BT35" s="29"/>
      <c r="BU35" s="29"/>
      <c r="BV35" s="29"/>
      <c r="BW35" s="212"/>
    </row>
    <row r="36" spans="1:75" ht="21" x14ac:dyDescent="0.15">
      <c r="A36" s="19">
        <f t="shared" si="5"/>
        <v>32</v>
      </c>
      <c r="B36" s="19" t="s">
        <v>278</v>
      </c>
      <c r="C36" s="19">
        <v>1</v>
      </c>
      <c r="D36" s="22">
        <v>1.8862000000000001</v>
      </c>
      <c r="E36" s="22">
        <v>1.7000000000000001E-2</v>
      </c>
      <c r="F36" s="22">
        <v>6.2E-2</v>
      </c>
      <c r="G36" s="22">
        <v>1.3955</v>
      </c>
      <c r="H36" s="119">
        <v>0</v>
      </c>
      <c r="I36" s="74">
        <v>0</v>
      </c>
      <c r="J36" s="119">
        <v>0</v>
      </c>
      <c r="K36" s="74">
        <v>0</v>
      </c>
      <c r="L36" s="130">
        <v>2.0391856800363999</v>
      </c>
      <c r="M36" s="74">
        <v>0</v>
      </c>
      <c r="O36" s="142">
        <f t="shared" si="18"/>
        <v>4.4999999999999998E-2</v>
      </c>
      <c r="P36" s="142">
        <f t="shared" si="19"/>
        <v>1.3785000000000001</v>
      </c>
      <c r="Q36" s="142">
        <f t="shared" si="20"/>
        <v>-1.7000000000000001E-2</v>
      </c>
      <c r="R36" s="142">
        <f t="shared" si="21"/>
        <v>1.3334999999999999</v>
      </c>
      <c r="S36" s="142">
        <f t="shared" si="22"/>
        <v>-6.2E-2</v>
      </c>
      <c r="T36" s="142">
        <f t="shared" si="23"/>
        <v>-1.3955</v>
      </c>
      <c r="V36" s="29">
        <f ca="1">SUMIF(Effektmåling!$D$53:$E$57,'DB materialer'!B36,Effektmåling!$H$53:$H$57)</f>
        <v>0</v>
      </c>
      <c r="W36" s="477" t="str">
        <f ca="1">IF((V36*D36)=0,"",IF(Effektmåling!$Q$241="Ja",1.3*(V36*D36),V36*D36))</f>
        <v/>
      </c>
      <c r="X36" s="29" t="str">
        <f ca="1">IF(W36="","",RANK(W36,$W$7:$W$56,0)+COUNTIF($W$7:W36,W36)-1)</f>
        <v/>
      </c>
      <c r="Y36" s="29" t="str">
        <f t="shared" ca="1" si="44"/>
        <v/>
      </c>
      <c r="AA36" s="29">
        <f ca="1">$C$122*SUMIF(Effektmåling!$D$128:$E$132,'DB materialer'!$B36,Effektmåling!$I$128:$I$132)</f>
        <v>0</v>
      </c>
      <c r="AB36" s="477" t="str">
        <f ca="1">IF((AA36*D36)=0,"",IF(Effektmåling!$Q$241="Ja",1.3*(AA36*D36),AA36*D36))</f>
        <v/>
      </c>
      <c r="AC36" s="29" t="str">
        <f ca="1">IF(AB36="","",RANK(AB36,$AB$7:$AB$56,0)+COUNTIF($AB$7:AB36,AB36)-1)</f>
        <v/>
      </c>
      <c r="AD36" s="29">
        <f t="shared" ca="1" si="51"/>
        <v>0</v>
      </c>
      <c r="AE36" s="29"/>
      <c r="AF36" s="29" t="str">
        <f>IF((SUMIFS(Effektmåling!$J$178:$J$182,Effektmåling!$D$178:$D$182,$B36,$AH$120:$AH$124,'DB materialer'!AF$3))&lt;&gt;0,(SUMIFS(Effektmåling!$J$178:$J$182,Effektmåling!$D$178:$D$182,$B36,$AH$120:$AH$124,'DB materialer'!AF$3))*-O36,"")</f>
        <v/>
      </c>
      <c r="AG36" s="29" t="str">
        <f>IF((SUMIFS(Effektmåling!$J$178:$J$182,Effektmåling!$D$178:$D$182,$B36,$AH$120:$AH$124,'DB materialer'!AG$3))&lt;&gt;0,(SUMIFS(Effektmåling!$J$178:$J$182,Effektmåling!$D$178:$D$182,$B36,$AH$120:$AH$124,'DB materialer'!AG$3))*-P36,"")</f>
        <v/>
      </c>
      <c r="AH36" s="29" t="str">
        <f>IF((SUMIFS(Effektmåling!$J$178:$J$182,Effektmåling!$D$178:$D$182,$B36,$AH$120:$AH$124,'DB materialer'!AH$3))&lt;&gt;0,(SUMIFS(Effektmåling!$J$178:$J$182,Effektmåling!$D$178:$D$182,$B36,$AH$120:$AH$124,'DB materialer'!AH$3))*-Q36,"")</f>
        <v/>
      </c>
      <c r="AI36" s="29" t="str">
        <f>IF((SUMIFS(Effektmåling!$J$178:$J$182,Effektmåling!$D$178:$D$182,$B36,$AH$120:$AH$124,'DB materialer'!AI$3))&lt;&gt;0,(SUMIFS(Effektmåling!$J$178:$J$182,Effektmåling!$D$178:$D$182,$B36,$AH$120:$AH$124,'DB materialer'!AI$3))*-R36,"")</f>
        <v/>
      </c>
      <c r="AJ36" s="29" t="str">
        <f>IF((SUMIFS(Effektmåling!$J$178:$J$182,Effektmåling!$D$178:$D$182,$B36,$AH$120:$AH$124,'DB materialer'!AJ$3))&lt;&gt;0,(SUMIFS(Effektmåling!$J$178:$J$182,Effektmåling!$D$178:$D$182,$B36,$AH$120:$AH$124,'DB materialer'!AJ$3))*-S36,"")</f>
        <v/>
      </c>
      <c r="AK36" s="29" t="str">
        <f>IF((SUMIFS(Effektmåling!$J$178:$J$182,Effektmåling!$D$178:$D$182,$B36,$AH$120:$AH$124,'DB materialer'!AK$3))&lt;&gt;0,(SUMIFS(Effektmåling!$J$178:$J$182,Effektmåling!$D$178:$D$182,$B36,$AH$120:$AH$124,'DB materialer'!AK$3))*-T36,"")</f>
        <v/>
      </c>
      <c r="AM36" s="29" t="str">
        <f>IF((SUMIFS(Effektmåling!$J$163:$J$167,Effektmåling!$D$163:$D$167,$B36,$AO$120:$AO$124,'DB materialer'!AM$3))&lt;&gt;0,(SUMIFS(Effektmåling!$J$163:$J$167,Effektmåling!$D$163:$D$167,$B36,$AO$120:$AO$124,'DB materialer'!AM$3))*(-O36)*($C$122),"")</f>
        <v/>
      </c>
      <c r="AN36" s="29" t="str">
        <f>IF((SUMIFS(Effektmåling!$J$163:$J$167,Effektmåling!$D$163:$D$167,$B36,$AO$120:$AO$124,'DB materialer'!AN$3))&lt;&gt;0,(SUMIFS(Effektmåling!$J$163:$J$167,Effektmåling!$D$163:$D$167,$B36,$AO$120:$AO$124,'DB materialer'!AN$3))*(-P36)*($C$122),"")</f>
        <v/>
      </c>
      <c r="AO36" s="29" t="str">
        <f>IF((SUMIFS(Effektmåling!$J$163:$J$167,Effektmåling!$D$163:$D$167,$B36,$AO$120:$AO$124,'DB materialer'!AO$3))&lt;&gt;0,(SUMIFS(Effektmåling!$J$163:$J$167,Effektmåling!$D$163:$D$167,$B36,$AO$120:$AO$124,'DB materialer'!AO$3))*(-Q36)*($C$122),"")</f>
        <v/>
      </c>
      <c r="AP36" s="29" t="str">
        <f>IF((SUMIFS(Effektmåling!$J$163:$J$167,Effektmåling!$D$163:$D$167,$B36,$AO$120:$AO$124,'DB materialer'!AP$3))&lt;&gt;0,(SUMIFS(Effektmåling!$J$163:$J$167,Effektmåling!$D$163:$D$167,$B36,$AO$120:$AO$124,'DB materialer'!AP$3))*(-R36)*($C$122),"")</f>
        <v/>
      </c>
      <c r="AQ36" s="29" t="str">
        <f>IF((SUMIFS(Effektmåling!$J$163:$J$167,Effektmåling!$D$163:$D$167,$B36,$AO$120:$AO$124,'DB materialer'!AQ$3))&lt;&gt;0,(SUMIFS(Effektmåling!$J$163:$J$167,Effektmåling!$D$163:$D$167,$B36,$AO$120:$AO$124,'DB materialer'!AQ$3))*(-S36)*($C$122),"")</f>
        <v/>
      </c>
      <c r="AR36" s="29" t="str">
        <f>IF((SUMIFS(Effektmåling!$J$163:$J$167,Effektmåling!$D$163:$D$167,$B36,$AO$120:$AO$124,'DB materialer'!AR$3))&lt;&gt;0,(SUMIFS(Effektmåling!$J$163:$J$167,Effektmåling!$D$163:$D$167,$B36,$AO$120:$AO$124,'DB materialer'!AR$3))*(-T36)*($C$122),"")</f>
        <v/>
      </c>
      <c r="AT36" s="30">
        <f t="shared" si="45"/>
        <v>1.0000000000000001E-30</v>
      </c>
      <c r="AU36" s="40">
        <f t="shared" si="46"/>
        <v>2.0391856800363999</v>
      </c>
      <c r="AV36" s="41">
        <f t="shared" si="47"/>
        <v>1.0000000000000001E-30</v>
      </c>
      <c r="AW36" s="40">
        <f t="shared" si="48"/>
        <v>2.0391856800363999</v>
      </c>
      <c r="AX36" s="41">
        <f t="shared" si="49"/>
        <v>1.0000000000000001E-30</v>
      </c>
      <c r="AY36" s="41">
        <f t="shared" si="50"/>
        <v>-2.0391856800363999</v>
      </c>
      <c r="BA36" s="29" t="str">
        <f>IF((SUMIFS(Effektmåling!$J$178:$J$182,Effektmåling!$D$178:$D$182,$B36,$AH$120:$AH$124,BA$3))&lt;&gt;0,(SUMIFS(Effektmåling!$J$178:$J$182,Effektmåling!$D$178:$D$182,$B36,$AH$120:$AH$124,BA$3))*-AT36,"")</f>
        <v/>
      </c>
      <c r="BB36" s="29" t="str">
        <f>IF((SUMIFS(Effektmåling!$J$178:$J$182,Effektmåling!$D$178:$D$182,$B36,$AH$120:$AH$124,BB$3))&lt;&gt;0,(SUMIFS(Effektmåling!$J$178:$J$182,Effektmåling!$D$178:$D$182,$B36,$AH$120:$AH$124,BB$3))*-AU36,"")</f>
        <v/>
      </c>
      <c r="BC36" s="29" t="str">
        <f>IF((SUMIFS(Effektmåling!$J$178:$J$182,Effektmåling!$D$178:$D$182,$B36,$AH$120:$AH$124,BC$3))&lt;&gt;0,(SUMIFS(Effektmåling!$J$178:$J$182,Effektmåling!$D$178:$D$182,$B36,$AH$120:$AH$124,BC$3))*-AV36,"")</f>
        <v/>
      </c>
      <c r="BD36" s="29" t="str">
        <f>IF((SUMIFS(Effektmåling!$J$178:$J$182,Effektmåling!$D$178:$D$182,$B36,$AH$120:$AH$124,BD$3))&lt;&gt;0,(SUMIFS(Effektmåling!$J$178:$J$182,Effektmåling!$D$178:$D$182,$B36,$AH$120:$AH$124,BD$3))*-AW36,"")</f>
        <v/>
      </c>
      <c r="BE36" s="29" t="str">
        <f>IF((SUMIFS(Effektmåling!$J$178:$J$182,Effektmåling!$D$178:$D$182,$B36,$AH$120:$AH$124,BE$3))&lt;&gt;0,(SUMIFS(Effektmåling!$J$178:$J$182,Effektmåling!$D$178:$D$182,$B36,$AH$120:$AH$124,BE$3))*-AX36,"")</f>
        <v/>
      </c>
      <c r="BF36" s="29" t="str">
        <f>IF((SUMIFS(Effektmåling!$J$178:$J$182,Effektmåling!$D$178:$D$182,$B36,$AH$120:$AH$124,BF$3))&lt;&gt;0,(SUMIFS(Effektmåling!$J$178:$J$182,Effektmåling!$D$178:$D$182,$B36,$AH$120:$AH$124,BF$3))*-AY36,"")</f>
        <v/>
      </c>
      <c r="BH36" s="29" t="str">
        <f>IF((SUMIFS(Effektmåling!$J$163:$J$167,Effektmåling!$D$163:$D$167,$B36,$AO$120:$AO$124,BH$3))&lt;&gt;0,(SUMIFS(Effektmåling!$J$163:$J$167,Effektmåling!$D$163:$D$167,$B36,$AO$120:$AO$124,BH$3))*-AT36,"")</f>
        <v/>
      </c>
      <c r="BI36" s="29" t="str">
        <f>IF((SUMIFS(Effektmåling!$J$163:$J$167,Effektmåling!$D$163:$D$167,$B36,$AO$120:$AO$124,BI$3))&lt;&gt;0,(SUMIFS(Effektmåling!$J$163:$J$167,Effektmåling!$D$163:$D$167,$B36,$AO$120:$AO$124,BI$3))*-AU36,"")</f>
        <v/>
      </c>
      <c r="BJ36" s="29" t="str">
        <f>IF((SUMIFS(Effektmåling!$J$163:$J$167,Effektmåling!$D$163:$D$167,$B36,$AO$120:$AO$124,BJ$3))&lt;&gt;0,(SUMIFS(Effektmåling!$J$163:$J$167,Effektmåling!$D$163:$D$167,$B36,$AO$120:$AO$124,BJ$3))*-AV36,"")</f>
        <v/>
      </c>
      <c r="BK36" s="29" t="str">
        <f>IF((SUMIFS(Effektmåling!$J$163:$J$167,Effektmåling!$D$163:$D$167,$B36,$AO$120:$AO$124,BK$3))&lt;&gt;0,(SUMIFS(Effektmåling!$J$163:$J$167,Effektmåling!$D$163:$D$167,$B36,$AO$120:$AO$124,BK$3))*-AW36,"")</f>
        <v/>
      </c>
      <c r="BL36" s="29" t="str">
        <f>IF((SUMIFS(Effektmåling!$J$163:$J$167,Effektmåling!$D$163:$D$167,$B36,$AO$120:$AO$124,BL$3))&lt;&gt;0,(SUMIFS(Effektmåling!$J$163:$J$167,Effektmåling!$D$163:$D$167,$B36,$AO$120:$AO$124,BL$3))*-AX36,"")</f>
        <v/>
      </c>
      <c r="BM36" s="29" t="str">
        <f>IF((SUMIFS(Effektmåling!$J$163:$J$167,Effektmåling!$D$163:$D$167,$B36,$AO$120:$AO$124,BM$3))&lt;&gt;0,(SUMIFS(Effektmåling!$J$163:$J$167,Effektmåling!$D$163:$D$167,$B36,$AO$120:$AO$124,BM$3))*-AY36,"")</f>
        <v/>
      </c>
      <c r="BO36" s="211">
        <f t="shared" ca="1" si="24"/>
        <v>100000</v>
      </c>
      <c r="BP36" s="207" t="str">
        <f t="shared" si="4"/>
        <v>Glas, emballage-</v>
      </c>
      <c r="BQ36" s="29">
        <f t="shared" ca="1" si="25"/>
        <v>0</v>
      </c>
      <c r="BR36" s="29">
        <f t="shared" ca="1" si="14"/>
        <v>100000</v>
      </c>
      <c r="BS36" s="29"/>
      <c r="BT36" s="29"/>
      <c r="BU36" s="29"/>
      <c r="BV36" s="29"/>
      <c r="BW36" s="212"/>
    </row>
    <row r="37" spans="1:75" x14ac:dyDescent="0.15">
      <c r="A37" s="19">
        <f t="shared" si="5"/>
        <v>33</v>
      </c>
      <c r="B37" s="19" t="s">
        <v>279</v>
      </c>
      <c r="C37" s="19">
        <v>1</v>
      </c>
      <c r="D37" s="22">
        <v>0.24429999999999999</v>
      </c>
      <c r="E37" s="99">
        <v>1.4177999999999999</v>
      </c>
      <c r="F37" s="101">
        <v>3.6458333333333329E-2</v>
      </c>
      <c r="G37" s="22">
        <v>1.8709</v>
      </c>
      <c r="H37" s="119">
        <v>0</v>
      </c>
      <c r="I37" s="74">
        <v>0</v>
      </c>
      <c r="J37" s="119">
        <v>0</v>
      </c>
      <c r="K37" s="74">
        <v>0</v>
      </c>
      <c r="L37" s="130">
        <v>2.7338677812827665</v>
      </c>
      <c r="M37" s="74">
        <v>0</v>
      </c>
      <c r="O37" s="142">
        <f t="shared" si="18"/>
        <v>-1.3813416666666667</v>
      </c>
      <c r="P37" s="142">
        <f t="shared" si="19"/>
        <v>0.45310000000000006</v>
      </c>
      <c r="Q37" s="142">
        <f t="shared" si="20"/>
        <v>-1.4177999999999999</v>
      </c>
      <c r="R37" s="142">
        <f t="shared" si="21"/>
        <v>1.8344416666666667</v>
      </c>
      <c r="S37" s="142">
        <f t="shared" si="22"/>
        <v>-3.6458333333333329E-2</v>
      </c>
      <c r="T37" s="142">
        <f t="shared" si="23"/>
        <v>-1.8709</v>
      </c>
      <c r="V37" s="29">
        <f ca="1">SUMIF(Effektmåling!$D$53:$E$57,'DB materialer'!B37,Effektmåling!$H$53:$H$57)</f>
        <v>0</v>
      </c>
      <c r="W37" s="477" t="str">
        <f ca="1">IF((V37*D37)=0,"",IF(Effektmåling!$Q$241="Ja",1.3*(V37*D37),V37*D37))</f>
        <v/>
      </c>
      <c r="X37" s="29" t="str">
        <f ca="1">IF(W37="","",RANK(W37,$W$7:$W$56,0)+COUNTIF($W$7:W37,W37)-1)</f>
        <v/>
      </c>
      <c r="Y37" s="29" t="str">
        <f t="shared" ca="1" si="44"/>
        <v/>
      </c>
      <c r="AA37" s="29">
        <f ca="1">$C$122*SUMIF(Effektmåling!$D$128:$E$132,'DB materialer'!$B37,Effektmåling!$I$128:$I$132)</f>
        <v>0</v>
      </c>
      <c r="AB37" s="477" t="str">
        <f ca="1">IF((AA37*D37)=0,"",IF(Effektmåling!$Q$241="Ja",1.3*(AA37*D37),AA37*D37))</f>
        <v/>
      </c>
      <c r="AC37" s="29" t="str">
        <f ca="1">IF(AB37="","",RANK(AB37,$AB$7:$AB$56,0)+COUNTIF($AB$7:AB37,AB37)-1)</f>
        <v/>
      </c>
      <c r="AD37" s="29">
        <f t="shared" ca="1" si="51"/>
        <v>0</v>
      </c>
      <c r="AE37" s="29"/>
      <c r="AF37" s="29" t="str">
        <f>IF((SUMIFS(Effektmåling!$J$178:$J$182,Effektmåling!$D$178:$D$182,$B37,$AH$120:$AH$124,'DB materialer'!AF$3))&lt;&gt;0,(SUMIFS(Effektmåling!$J$178:$J$182,Effektmåling!$D$178:$D$182,$B37,$AH$120:$AH$124,'DB materialer'!AF$3))*-O37,"")</f>
        <v/>
      </c>
      <c r="AG37" s="29" t="str">
        <f>IF((SUMIFS(Effektmåling!$J$178:$J$182,Effektmåling!$D$178:$D$182,$B37,$AH$120:$AH$124,'DB materialer'!AG$3))&lt;&gt;0,(SUMIFS(Effektmåling!$J$178:$J$182,Effektmåling!$D$178:$D$182,$B37,$AH$120:$AH$124,'DB materialer'!AG$3))*-P37,"")</f>
        <v/>
      </c>
      <c r="AH37" s="29" t="str">
        <f>IF((SUMIFS(Effektmåling!$J$178:$J$182,Effektmåling!$D$178:$D$182,$B37,$AH$120:$AH$124,'DB materialer'!AH$3))&lt;&gt;0,(SUMIFS(Effektmåling!$J$178:$J$182,Effektmåling!$D$178:$D$182,$B37,$AH$120:$AH$124,'DB materialer'!AH$3))*-Q37,"")</f>
        <v/>
      </c>
      <c r="AI37" s="29" t="str">
        <f>IF((SUMIFS(Effektmåling!$J$178:$J$182,Effektmåling!$D$178:$D$182,$B37,$AH$120:$AH$124,'DB materialer'!AI$3))&lt;&gt;0,(SUMIFS(Effektmåling!$J$178:$J$182,Effektmåling!$D$178:$D$182,$B37,$AH$120:$AH$124,'DB materialer'!AI$3))*-R37,"")</f>
        <v/>
      </c>
      <c r="AJ37" s="29" t="str">
        <f>IF((SUMIFS(Effektmåling!$J$178:$J$182,Effektmåling!$D$178:$D$182,$B37,$AH$120:$AH$124,'DB materialer'!AJ$3))&lt;&gt;0,(SUMIFS(Effektmåling!$J$178:$J$182,Effektmåling!$D$178:$D$182,$B37,$AH$120:$AH$124,'DB materialer'!AJ$3))*-S37,"")</f>
        <v/>
      </c>
      <c r="AK37" s="29" t="str">
        <f>IF((SUMIFS(Effektmåling!$J$178:$J$182,Effektmåling!$D$178:$D$182,$B37,$AH$120:$AH$124,'DB materialer'!AK$3))&lt;&gt;0,(SUMIFS(Effektmåling!$J$178:$J$182,Effektmåling!$D$178:$D$182,$B37,$AH$120:$AH$124,'DB materialer'!AK$3))*-T37,"")</f>
        <v/>
      </c>
      <c r="AM37" s="29" t="str">
        <f>IF((SUMIFS(Effektmåling!$J$163:$J$167,Effektmåling!$D$163:$D$167,$B37,$AO$120:$AO$124,'DB materialer'!AM$3))&lt;&gt;0,(SUMIFS(Effektmåling!$J$163:$J$167,Effektmåling!$D$163:$D$167,$B37,$AO$120:$AO$124,'DB materialer'!AM$3))*(-O37)*($C$122),"")</f>
        <v/>
      </c>
      <c r="AN37" s="29" t="str">
        <f>IF((SUMIFS(Effektmåling!$J$163:$J$167,Effektmåling!$D$163:$D$167,$B37,$AO$120:$AO$124,'DB materialer'!AN$3))&lt;&gt;0,(SUMIFS(Effektmåling!$J$163:$J$167,Effektmåling!$D$163:$D$167,$B37,$AO$120:$AO$124,'DB materialer'!AN$3))*(-P37)*($C$122),"")</f>
        <v/>
      </c>
      <c r="AO37" s="29" t="str">
        <f>IF((SUMIFS(Effektmåling!$J$163:$J$167,Effektmåling!$D$163:$D$167,$B37,$AO$120:$AO$124,'DB materialer'!AO$3))&lt;&gt;0,(SUMIFS(Effektmåling!$J$163:$J$167,Effektmåling!$D$163:$D$167,$B37,$AO$120:$AO$124,'DB materialer'!AO$3))*(-Q37)*($C$122),"")</f>
        <v/>
      </c>
      <c r="AP37" s="29" t="str">
        <f>IF((SUMIFS(Effektmåling!$J$163:$J$167,Effektmåling!$D$163:$D$167,$B37,$AO$120:$AO$124,'DB materialer'!AP$3))&lt;&gt;0,(SUMIFS(Effektmåling!$J$163:$J$167,Effektmåling!$D$163:$D$167,$B37,$AO$120:$AO$124,'DB materialer'!AP$3))*(-R37)*($C$122),"")</f>
        <v/>
      </c>
      <c r="AQ37" s="29" t="str">
        <f>IF((SUMIFS(Effektmåling!$J$163:$J$167,Effektmåling!$D$163:$D$167,$B37,$AO$120:$AO$124,'DB materialer'!AQ$3))&lt;&gt;0,(SUMIFS(Effektmåling!$J$163:$J$167,Effektmåling!$D$163:$D$167,$B37,$AO$120:$AO$124,'DB materialer'!AQ$3))*(-S37)*($C$122),"")</f>
        <v/>
      </c>
      <c r="AR37" s="29" t="str">
        <f>IF((SUMIFS(Effektmåling!$J$163:$J$167,Effektmåling!$D$163:$D$167,$B37,$AO$120:$AO$124,'DB materialer'!AR$3))&lt;&gt;0,(SUMIFS(Effektmåling!$J$163:$J$167,Effektmåling!$D$163:$D$167,$B37,$AO$120:$AO$124,'DB materialer'!AR$3))*(-T37)*($C$122),"")</f>
        <v/>
      </c>
      <c r="AT37" s="30">
        <f t="shared" si="45"/>
        <v>1.0000000000000001E-30</v>
      </c>
      <c r="AU37" s="40">
        <f t="shared" si="46"/>
        <v>2.7338677812827665</v>
      </c>
      <c r="AV37" s="41">
        <f t="shared" si="47"/>
        <v>1.0000000000000001E-30</v>
      </c>
      <c r="AW37" s="40">
        <f t="shared" si="48"/>
        <v>2.7338677812827665</v>
      </c>
      <c r="AX37" s="41">
        <f t="shared" si="49"/>
        <v>1.0000000000000001E-30</v>
      </c>
      <c r="AY37" s="41">
        <f t="shared" si="50"/>
        <v>-2.7338677812827665</v>
      </c>
      <c r="BA37" s="29" t="str">
        <f>IF((SUMIFS(Effektmåling!$J$178:$J$182,Effektmåling!$D$178:$D$182,$B37,$AH$120:$AH$124,BA$3))&lt;&gt;0,(SUMIFS(Effektmåling!$J$178:$J$182,Effektmåling!$D$178:$D$182,$B37,$AH$120:$AH$124,BA$3))*-AT37,"")</f>
        <v/>
      </c>
      <c r="BB37" s="29" t="str">
        <f>IF((SUMIFS(Effektmåling!$J$178:$J$182,Effektmåling!$D$178:$D$182,$B37,$AH$120:$AH$124,BB$3))&lt;&gt;0,(SUMIFS(Effektmåling!$J$178:$J$182,Effektmåling!$D$178:$D$182,$B37,$AH$120:$AH$124,BB$3))*-AU37,"")</f>
        <v/>
      </c>
      <c r="BC37" s="29" t="str">
        <f>IF((SUMIFS(Effektmåling!$J$178:$J$182,Effektmåling!$D$178:$D$182,$B37,$AH$120:$AH$124,BC$3))&lt;&gt;0,(SUMIFS(Effektmåling!$J$178:$J$182,Effektmåling!$D$178:$D$182,$B37,$AH$120:$AH$124,BC$3))*-AV37,"")</f>
        <v/>
      </c>
      <c r="BD37" s="29" t="str">
        <f>IF((SUMIFS(Effektmåling!$J$178:$J$182,Effektmåling!$D$178:$D$182,$B37,$AH$120:$AH$124,BD$3))&lt;&gt;0,(SUMIFS(Effektmåling!$J$178:$J$182,Effektmåling!$D$178:$D$182,$B37,$AH$120:$AH$124,BD$3))*-AW37,"")</f>
        <v/>
      </c>
      <c r="BE37" s="29" t="str">
        <f>IF((SUMIFS(Effektmåling!$J$178:$J$182,Effektmåling!$D$178:$D$182,$B37,$AH$120:$AH$124,BE$3))&lt;&gt;0,(SUMIFS(Effektmåling!$J$178:$J$182,Effektmåling!$D$178:$D$182,$B37,$AH$120:$AH$124,BE$3))*-AX37,"")</f>
        <v/>
      </c>
      <c r="BF37" s="29" t="str">
        <f>IF((SUMIFS(Effektmåling!$J$178:$J$182,Effektmåling!$D$178:$D$182,$B37,$AH$120:$AH$124,BF$3))&lt;&gt;0,(SUMIFS(Effektmåling!$J$178:$J$182,Effektmåling!$D$178:$D$182,$B37,$AH$120:$AH$124,BF$3))*-AY37,"")</f>
        <v/>
      </c>
      <c r="BH37" s="29" t="str">
        <f>IF((SUMIFS(Effektmåling!$J$163:$J$167,Effektmåling!$D$163:$D$167,$B37,$AO$120:$AO$124,BH$3))&lt;&gt;0,(SUMIFS(Effektmåling!$J$163:$J$167,Effektmåling!$D$163:$D$167,$B37,$AO$120:$AO$124,BH$3))*-AT37,"")</f>
        <v/>
      </c>
      <c r="BI37" s="29" t="str">
        <f>IF((SUMIFS(Effektmåling!$J$163:$J$167,Effektmåling!$D$163:$D$167,$B37,$AO$120:$AO$124,BI$3))&lt;&gt;0,(SUMIFS(Effektmåling!$J$163:$J$167,Effektmåling!$D$163:$D$167,$B37,$AO$120:$AO$124,BI$3))*-AU37,"")</f>
        <v/>
      </c>
      <c r="BJ37" s="29" t="str">
        <f>IF((SUMIFS(Effektmåling!$J$163:$J$167,Effektmåling!$D$163:$D$167,$B37,$AO$120:$AO$124,BJ$3))&lt;&gt;0,(SUMIFS(Effektmåling!$J$163:$J$167,Effektmåling!$D$163:$D$167,$B37,$AO$120:$AO$124,BJ$3))*-AV37,"")</f>
        <v/>
      </c>
      <c r="BK37" s="29" t="str">
        <f>IF((SUMIFS(Effektmåling!$J$163:$J$167,Effektmåling!$D$163:$D$167,$B37,$AO$120:$AO$124,BK$3))&lt;&gt;0,(SUMIFS(Effektmåling!$J$163:$J$167,Effektmåling!$D$163:$D$167,$B37,$AO$120:$AO$124,BK$3))*-AW37,"")</f>
        <v/>
      </c>
      <c r="BL37" s="29" t="str">
        <f>IF((SUMIFS(Effektmåling!$J$163:$J$167,Effektmåling!$D$163:$D$167,$B37,$AO$120:$AO$124,BL$3))&lt;&gt;0,(SUMIFS(Effektmåling!$J$163:$J$167,Effektmåling!$D$163:$D$167,$B37,$AO$120:$AO$124,BL$3))*-AX37,"")</f>
        <v/>
      </c>
      <c r="BM37" s="29" t="str">
        <f>IF((SUMIFS(Effektmåling!$J$163:$J$167,Effektmåling!$D$163:$D$167,$B37,$AO$120:$AO$124,BM$3))&lt;&gt;0,(SUMIFS(Effektmåling!$J$163:$J$167,Effektmåling!$D$163:$D$167,$B37,$AO$120:$AO$124,BM$3))*-AY37,"")</f>
        <v/>
      </c>
      <c r="BO37" s="211">
        <f t="shared" ca="1" si="24"/>
        <v>100000</v>
      </c>
      <c r="BP37" s="207" t="str">
        <f t="shared" ref="BP37:BP56" si="52">B37</f>
        <v>Træ</v>
      </c>
      <c r="BQ37" s="29">
        <f t="shared" ca="1" si="25"/>
        <v>0</v>
      </c>
      <c r="BR37" s="29">
        <f t="shared" ca="1" si="14"/>
        <v>100000</v>
      </c>
      <c r="BS37" s="29"/>
      <c r="BT37" s="29"/>
      <c r="BU37" s="29"/>
      <c r="BV37" s="29"/>
      <c r="BW37" s="212"/>
    </row>
    <row r="38" spans="1:75" ht="21" x14ac:dyDescent="0.15">
      <c r="A38" s="19">
        <f t="shared" si="5"/>
        <v>34</v>
      </c>
      <c r="B38" s="19" t="s">
        <v>280</v>
      </c>
      <c r="C38" s="19">
        <v>1</v>
      </c>
      <c r="D38" s="22">
        <v>0.47170000000000001</v>
      </c>
      <c r="E38" s="22">
        <v>0.02</v>
      </c>
      <c r="F38" s="22">
        <v>6.2E-2</v>
      </c>
      <c r="G38" s="22">
        <v>5.0000000000000001E-4</v>
      </c>
      <c r="H38" s="119">
        <v>0</v>
      </c>
      <c r="I38" s="74">
        <v>0</v>
      </c>
      <c r="J38" s="119">
        <v>0</v>
      </c>
      <c r="K38" s="74">
        <v>0</v>
      </c>
      <c r="L38" s="130">
        <v>7.3062905053256902E-4</v>
      </c>
      <c r="M38" s="74">
        <v>0</v>
      </c>
      <c r="O38" s="142">
        <f t="shared" si="18"/>
        <v>4.1999999999999996E-2</v>
      </c>
      <c r="P38" s="142">
        <f t="shared" si="19"/>
        <v>-1.95E-2</v>
      </c>
      <c r="Q38" s="142">
        <f t="shared" si="20"/>
        <v>-0.02</v>
      </c>
      <c r="R38" s="142">
        <f t="shared" si="21"/>
        <v>-6.1499999999999999E-2</v>
      </c>
      <c r="S38" s="142">
        <f t="shared" si="22"/>
        <v>-6.2E-2</v>
      </c>
      <c r="T38" s="142">
        <f t="shared" si="23"/>
        <v>-5.0000000000000001E-4</v>
      </c>
      <c r="V38" s="29">
        <f ca="1">SUMIF(Effektmåling!$D$53:$E$57,'DB materialer'!B38,Effektmåling!$H$53:$H$57)</f>
        <v>0</v>
      </c>
      <c r="W38" s="477" t="str">
        <f ca="1">IF((V38*D38)=0,"",IF(Effektmåling!$Q$241="Ja",1.3*(V38*D38),V38*D38))</f>
        <v/>
      </c>
      <c r="X38" s="29" t="str">
        <f ca="1">IF(W38="","",RANK(W38,$W$7:$W$56,0)+COUNTIF($W$7:W38,W38)-1)</f>
        <v/>
      </c>
      <c r="Y38" s="29" t="str">
        <f t="shared" ca="1" si="44"/>
        <v/>
      </c>
      <c r="AA38" s="29">
        <f ca="1">$C$122*SUMIF(Effektmåling!$D$128:$E$132,'DB materialer'!$B38,Effektmåling!$I$128:$I$132)</f>
        <v>0</v>
      </c>
      <c r="AB38" s="477" t="str">
        <f ca="1">IF((AA38*D38)=0,"",IF(Effektmåling!$Q$241="Ja",1.3*(AA38*D38),AA38*D38))</f>
        <v/>
      </c>
      <c r="AC38" s="29" t="str">
        <f ca="1">IF(AB38="","",RANK(AB38,$AB$7:$AB$56,0)+COUNTIF($AB$7:AB38,AB38)-1)</f>
        <v/>
      </c>
      <c r="AD38" s="29">
        <f t="shared" ca="1" si="51"/>
        <v>0</v>
      </c>
      <c r="AE38" s="29"/>
      <c r="AF38" s="29" t="str">
        <f>IF((SUMIFS(Effektmåling!$J$178:$J$182,Effektmåling!$D$178:$D$182,$B38,$AH$120:$AH$124,'DB materialer'!AF$3))&lt;&gt;0,(SUMIFS(Effektmåling!$J$178:$J$182,Effektmåling!$D$178:$D$182,$B38,$AH$120:$AH$124,'DB materialer'!AF$3))*-O38,"")</f>
        <v/>
      </c>
      <c r="AG38" s="29" t="str">
        <f>IF((SUMIFS(Effektmåling!$J$178:$J$182,Effektmåling!$D$178:$D$182,$B38,$AH$120:$AH$124,'DB materialer'!AG$3))&lt;&gt;0,(SUMIFS(Effektmåling!$J$178:$J$182,Effektmåling!$D$178:$D$182,$B38,$AH$120:$AH$124,'DB materialer'!AG$3))*-P38,"")</f>
        <v/>
      </c>
      <c r="AH38" s="29" t="str">
        <f>IF((SUMIFS(Effektmåling!$J$178:$J$182,Effektmåling!$D$178:$D$182,$B38,$AH$120:$AH$124,'DB materialer'!AH$3))&lt;&gt;0,(SUMIFS(Effektmåling!$J$178:$J$182,Effektmåling!$D$178:$D$182,$B38,$AH$120:$AH$124,'DB materialer'!AH$3))*-Q38,"")</f>
        <v/>
      </c>
      <c r="AI38" s="29" t="str">
        <f>IF((SUMIFS(Effektmåling!$J$178:$J$182,Effektmåling!$D$178:$D$182,$B38,$AH$120:$AH$124,'DB materialer'!AI$3))&lt;&gt;0,(SUMIFS(Effektmåling!$J$178:$J$182,Effektmåling!$D$178:$D$182,$B38,$AH$120:$AH$124,'DB materialer'!AI$3))*-R38,"")</f>
        <v/>
      </c>
      <c r="AJ38" s="29" t="str">
        <f>IF((SUMIFS(Effektmåling!$J$178:$J$182,Effektmåling!$D$178:$D$182,$B38,$AH$120:$AH$124,'DB materialer'!AJ$3))&lt;&gt;0,(SUMIFS(Effektmåling!$J$178:$J$182,Effektmåling!$D$178:$D$182,$B38,$AH$120:$AH$124,'DB materialer'!AJ$3))*-S38,"")</f>
        <v/>
      </c>
      <c r="AK38" s="29" t="str">
        <f>IF((SUMIFS(Effektmåling!$J$178:$J$182,Effektmåling!$D$178:$D$182,$B38,$AH$120:$AH$124,'DB materialer'!AK$3))&lt;&gt;0,(SUMIFS(Effektmåling!$J$178:$J$182,Effektmåling!$D$178:$D$182,$B38,$AH$120:$AH$124,'DB materialer'!AK$3))*-T38,"")</f>
        <v/>
      </c>
      <c r="AM38" s="29" t="str">
        <f>IF((SUMIFS(Effektmåling!$J$163:$J$167,Effektmåling!$D$163:$D$167,$B38,$AO$120:$AO$124,'DB materialer'!AM$3))&lt;&gt;0,(SUMIFS(Effektmåling!$J$163:$J$167,Effektmåling!$D$163:$D$167,$B38,$AO$120:$AO$124,'DB materialer'!AM$3))*(-O38)*($C$122),"")</f>
        <v/>
      </c>
      <c r="AN38" s="29" t="str">
        <f>IF((SUMIFS(Effektmåling!$J$163:$J$167,Effektmåling!$D$163:$D$167,$B38,$AO$120:$AO$124,'DB materialer'!AN$3))&lt;&gt;0,(SUMIFS(Effektmåling!$J$163:$J$167,Effektmåling!$D$163:$D$167,$B38,$AO$120:$AO$124,'DB materialer'!AN$3))*(-P38)*($C$122),"")</f>
        <v/>
      </c>
      <c r="AO38" s="29" t="str">
        <f>IF((SUMIFS(Effektmåling!$J$163:$J$167,Effektmåling!$D$163:$D$167,$B38,$AO$120:$AO$124,'DB materialer'!AO$3))&lt;&gt;0,(SUMIFS(Effektmåling!$J$163:$J$167,Effektmåling!$D$163:$D$167,$B38,$AO$120:$AO$124,'DB materialer'!AO$3))*(-Q38)*($C$122),"")</f>
        <v/>
      </c>
      <c r="AP38" s="29" t="str">
        <f>IF((SUMIFS(Effektmåling!$J$163:$J$167,Effektmåling!$D$163:$D$167,$B38,$AO$120:$AO$124,'DB materialer'!AP$3))&lt;&gt;0,(SUMIFS(Effektmåling!$J$163:$J$167,Effektmåling!$D$163:$D$167,$B38,$AO$120:$AO$124,'DB materialer'!AP$3))*(-R38)*($C$122),"")</f>
        <v/>
      </c>
      <c r="AQ38" s="29" t="str">
        <f>IF((SUMIFS(Effektmåling!$J$163:$J$167,Effektmåling!$D$163:$D$167,$B38,$AO$120:$AO$124,'DB materialer'!AQ$3))&lt;&gt;0,(SUMIFS(Effektmåling!$J$163:$J$167,Effektmåling!$D$163:$D$167,$B38,$AO$120:$AO$124,'DB materialer'!AQ$3))*(-S38)*($C$122),"")</f>
        <v/>
      </c>
      <c r="AR38" s="29" t="str">
        <f>IF((SUMIFS(Effektmåling!$J$163:$J$167,Effektmåling!$D$163:$D$167,$B38,$AO$120:$AO$124,'DB materialer'!AR$3))&lt;&gt;0,(SUMIFS(Effektmåling!$J$163:$J$167,Effektmåling!$D$163:$D$167,$B38,$AO$120:$AO$124,'DB materialer'!AR$3))*(-T38)*($C$122),"")</f>
        <v/>
      </c>
      <c r="AT38" s="30">
        <f t="shared" si="45"/>
        <v>1.0000000000000001E-30</v>
      </c>
      <c r="AU38" s="40">
        <f t="shared" si="46"/>
        <v>7.3062905053256902E-4</v>
      </c>
      <c r="AV38" s="41">
        <f t="shared" si="47"/>
        <v>1.0000000000000001E-30</v>
      </c>
      <c r="AW38" s="40">
        <f t="shared" si="48"/>
        <v>7.3062905053256902E-4</v>
      </c>
      <c r="AX38" s="41">
        <f t="shared" si="49"/>
        <v>1.0000000000000001E-30</v>
      </c>
      <c r="AY38" s="41">
        <f t="shared" si="50"/>
        <v>-7.3062905053256902E-4</v>
      </c>
      <c r="BA38" s="29" t="str">
        <f>IF((SUMIFS(Effektmåling!$J$178:$J$182,Effektmåling!$D$178:$D$182,$B38,$AH$120:$AH$124,BA$3))&lt;&gt;0,(SUMIFS(Effektmåling!$J$178:$J$182,Effektmåling!$D$178:$D$182,$B38,$AH$120:$AH$124,BA$3))*-AT38,"")</f>
        <v/>
      </c>
      <c r="BB38" s="29" t="str">
        <f>IF((SUMIFS(Effektmåling!$J$178:$J$182,Effektmåling!$D$178:$D$182,$B38,$AH$120:$AH$124,BB$3))&lt;&gt;0,(SUMIFS(Effektmåling!$J$178:$J$182,Effektmåling!$D$178:$D$182,$B38,$AH$120:$AH$124,BB$3))*-AU38,"")</f>
        <v/>
      </c>
      <c r="BC38" s="29" t="str">
        <f>IF((SUMIFS(Effektmåling!$J$178:$J$182,Effektmåling!$D$178:$D$182,$B38,$AH$120:$AH$124,BC$3))&lt;&gt;0,(SUMIFS(Effektmåling!$J$178:$J$182,Effektmåling!$D$178:$D$182,$B38,$AH$120:$AH$124,BC$3))*-AV38,"")</f>
        <v/>
      </c>
      <c r="BD38" s="29" t="str">
        <f>IF((SUMIFS(Effektmåling!$J$178:$J$182,Effektmåling!$D$178:$D$182,$B38,$AH$120:$AH$124,BD$3))&lt;&gt;0,(SUMIFS(Effektmåling!$J$178:$J$182,Effektmåling!$D$178:$D$182,$B38,$AH$120:$AH$124,BD$3))*-AW38,"")</f>
        <v/>
      </c>
      <c r="BE38" s="29" t="str">
        <f>IF((SUMIFS(Effektmåling!$J$178:$J$182,Effektmåling!$D$178:$D$182,$B38,$AH$120:$AH$124,BE$3))&lt;&gt;0,(SUMIFS(Effektmåling!$J$178:$J$182,Effektmåling!$D$178:$D$182,$B38,$AH$120:$AH$124,BE$3))*-AX38,"")</f>
        <v/>
      </c>
      <c r="BF38" s="29" t="str">
        <f>IF((SUMIFS(Effektmåling!$J$178:$J$182,Effektmåling!$D$178:$D$182,$B38,$AH$120:$AH$124,BF$3))&lt;&gt;0,(SUMIFS(Effektmåling!$J$178:$J$182,Effektmåling!$D$178:$D$182,$B38,$AH$120:$AH$124,BF$3))*-AY38,"")</f>
        <v/>
      </c>
      <c r="BH38" s="29" t="str">
        <f>IF((SUMIFS(Effektmåling!$J$163:$J$167,Effektmåling!$D$163:$D$167,$B38,$AO$120:$AO$124,BH$3))&lt;&gt;0,(SUMIFS(Effektmåling!$J$163:$J$167,Effektmåling!$D$163:$D$167,$B38,$AO$120:$AO$124,BH$3))*-AT38,"")</f>
        <v/>
      </c>
      <c r="BI38" s="29" t="str">
        <f>IF((SUMIFS(Effektmåling!$J$163:$J$167,Effektmåling!$D$163:$D$167,$B38,$AO$120:$AO$124,BI$3))&lt;&gt;0,(SUMIFS(Effektmåling!$J$163:$J$167,Effektmåling!$D$163:$D$167,$B38,$AO$120:$AO$124,BI$3))*-AU38,"")</f>
        <v/>
      </c>
      <c r="BJ38" s="29" t="str">
        <f>IF((SUMIFS(Effektmåling!$J$163:$J$167,Effektmåling!$D$163:$D$167,$B38,$AO$120:$AO$124,BJ$3))&lt;&gt;0,(SUMIFS(Effektmåling!$J$163:$J$167,Effektmåling!$D$163:$D$167,$B38,$AO$120:$AO$124,BJ$3))*-AV38,"")</f>
        <v/>
      </c>
      <c r="BK38" s="29" t="str">
        <f>IF((SUMIFS(Effektmåling!$J$163:$J$167,Effektmåling!$D$163:$D$167,$B38,$AO$120:$AO$124,BK$3))&lt;&gt;0,(SUMIFS(Effektmåling!$J$163:$J$167,Effektmåling!$D$163:$D$167,$B38,$AO$120:$AO$124,BK$3))*-AW38,"")</f>
        <v/>
      </c>
      <c r="BL38" s="29" t="str">
        <f>IF((SUMIFS(Effektmåling!$J$163:$J$167,Effektmåling!$D$163:$D$167,$B38,$AO$120:$AO$124,BL$3))&lt;&gt;0,(SUMIFS(Effektmåling!$J$163:$J$167,Effektmåling!$D$163:$D$167,$B38,$AO$120:$AO$124,BL$3))*-AX38,"")</f>
        <v/>
      </c>
      <c r="BM38" s="29" t="str">
        <f>IF((SUMIFS(Effektmåling!$J$163:$J$167,Effektmåling!$D$163:$D$167,$B38,$AO$120:$AO$124,BM$3))&lt;&gt;0,(SUMIFS(Effektmåling!$J$163:$J$167,Effektmåling!$D$163:$D$167,$B38,$AO$120:$AO$124,BM$3))*-AY38,"")</f>
        <v/>
      </c>
      <c r="BO38" s="211">
        <f t="shared" ca="1" si="24"/>
        <v>100000</v>
      </c>
      <c r="BP38" s="207" t="str">
        <f t="shared" si="52"/>
        <v>Betonelementer</v>
      </c>
      <c r="BQ38" s="29">
        <f t="shared" ca="1" si="25"/>
        <v>0</v>
      </c>
      <c r="BR38" s="29">
        <f t="shared" ca="1" si="14"/>
        <v>100000</v>
      </c>
      <c r="BS38" s="29"/>
      <c r="BT38" s="29"/>
      <c r="BU38" s="29"/>
      <c r="BV38" s="29"/>
      <c r="BW38" s="212"/>
    </row>
    <row r="39" spans="1:75" x14ac:dyDescent="0.15">
      <c r="A39" s="19">
        <f>A38+1</f>
        <v>35</v>
      </c>
      <c r="B39" s="19" t="s">
        <v>281</v>
      </c>
      <c r="C39" s="19">
        <v>1</v>
      </c>
      <c r="D39" s="22">
        <v>2.6879</v>
      </c>
      <c r="E39" s="22">
        <v>0.02</v>
      </c>
      <c r="F39" s="22">
        <v>6.2E-2</v>
      </c>
      <c r="G39" s="22">
        <v>5.0000000000000001E-4</v>
      </c>
      <c r="H39" s="119">
        <v>0</v>
      </c>
      <c r="I39" s="74">
        <v>0</v>
      </c>
      <c r="J39" s="119">
        <v>0</v>
      </c>
      <c r="K39" s="74">
        <v>0</v>
      </c>
      <c r="L39" s="130">
        <v>7.3062905053256902E-4</v>
      </c>
      <c r="M39" s="74">
        <v>0</v>
      </c>
      <c r="O39" s="142">
        <f t="shared" si="18"/>
        <v>4.1999999999999996E-2</v>
      </c>
      <c r="P39" s="142">
        <f t="shared" si="19"/>
        <v>-1.95E-2</v>
      </c>
      <c r="Q39" s="142">
        <f t="shared" si="20"/>
        <v>-0.02</v>
      </c>
      <c r="R39" s="142">
        <f t="shared" si="21"/>
        <v>-6.1499999999999999E-2</v>
      </c>
      <c r="S39" s="142">
        <f t="shared" si="22"/>
        <v>-6.2E-2</v>
      </c>
      <c r="T39" s="142">
        <f t="shared" si="23"/>
        <v>-5.0000000000000001E-4</v>
      </c>
      <c r="V39" s="29">
        <f ca="1">SUMIF(Effektmåling!$D$53:$E$57,'DB materialer'!B39,Effektmåling!$H$53:$H$57)</f>
        <v>0</v>
      </c>
      <c r="W39" s="477" t="str">
        <f ca="1">IF((V39*D39)=0,"",IF(Effektmåling!$Q$241="Ja",1.3*(V39*D39),V39*D39))</f>
        <v/>
      </c>
      <c r="X39" s="29" t="str">
        <f ca="1">IF(W39="","",RANK(W39,$W$7:$W$56,0)+COUNTIF($W$7:W39,W39)-1)</f>
        <v/>
      </c>
      <c r="Y39" s="29" t="str">
        <f t="shared" ca="1" si="44"/>
        <v/>
      </c>
      <c r="AA39" s="29">
        <f ca="1">$C$122*SUMIF(Effektmåling!$D$128:$E$132,'DB materialer'!$B39,Effektmåling!$I$128:$I$132)</f>
        <v>0</v>
      </c>
      <c r="AB39" s="477" t="str">
        <f ca="1">IF((AA39*D39)=0,"",IF(Effektmåling!$Q$241="Ja",1.3*(AA39*D39),AA39*D39))</f>
        <v/>
      </c>
      <c r="AC39" s="29" t="str">
        <f ca="1">IF(AB39="","",RANK(AB39,$AB$7:$AB$56,0)+COUNTIF($AB$7:AB39,AB39)-1)</f>
        <v/>
      </c>
      <c r="AD39" s="29">
        <f t="shared" ca="1" si="51"/>
        <v>0</v>
      </c>
      <c r="AE39" s="29"/>
      <c r="AF39" s="29" t="str">
        <f>IF((SUMIFS(Effektmåling!$J$178:$J$182,Effektmåling!$D$178:$D$182,$B39,$AH$120:$AH$124,'DB materialer'!AF$3))&lt;&gt;0,(SUMIFS(Effektmåling!$J$178:$J$182,Effektmåling!$D$178:$D$182,$B39,$AH$120:$AH$124,'DB materialer'!AF$3))*-O39,"")</f>
        <v/>
      </c>
      <c r="AG39" s="29" t="str">
        <f>IF((SUMIFS(Effektmåling!$J$178:$J$182,Effektmåling!$D$178:$D$182,$B39,$AH$120:$AH$124,'DB materialer'!AG$3))&lt;&gt;0,(SUMIFS(Effektmåling!$J$178:$J$182,Effektmåling!$D$178:$D$182,$B39,$AH$120:$AH$124,'DB materialer'!AG$3))*-P39,"")</f>
        <v/>
      </c>
      <c r="AH39" s="29" t="str">
        <f>IF((SUMIFS(Effektmåling!$J$178:$J$182,Effektmåling!$D$178:$D$182,$B39,$AH$120:$AH$124,'DB materialer'!AH$3))&lt;&gt;0,(SUMIFS(Effektmåling!$J$178:$J$182,Effektmåling!$D$178:$D$182,$B39,$AH$120:$AH$124,'DB materialer'!AH$3))*-Q39,"")</f>
        <v/>
      </c>
      <c r="AI39" s="29" t="str">
        <f>IF((SUMIFS(Effektmåling!$J$178:$J$182,Effektmåling!$D$178:$D$182,$B39,$AH$120:$AH$124,'DB materialer'!AI$3))&lt;&gt;0,(SUMIFS(Effektmåling!$J$178:$J$182,Effektmåling!$D$178:$D$182,$B39,$AH$120:$AH$124,'DB materialer'!AI$3))*-R39,"")</f>
        <v/>
      </c>
      <c r="AJ39" s="29" t="str">
        <f>IF((SUMIFS(Effektmåling!$J$178:$J$182,Effektmåling!$D$178:$D$182,$B39,$AH$120:$AH$124,'DB materialer'!AJ$3))&lt;&gt;0,(SUMIFS(Effektmåling!$J$178:$J$182,Effektmåling!$D$178:$D$182,$B39,$AH$120:$AH$124,'DB materialer'!AJ$3))*-S39,"")</f>
        <v/>
      </c>
      <c r="AK39" s="29" t="str">
        <f>IF((SUMIFS(Effektmåling!$J$178:$J$182,Effektmåling!$D$178:$D$182,$B39,$AH$120:$AH$124,'DB materialer'!AK$3))&lt;&gt;0,(SUMIFS(Effektmåling!$J$178:$J$182,Effektmåling!$D$178:$D$182,$B39,$AH$120:$AH$124,'DB materialer'!AK$3))*-T39,"")</f>
        <v/>
      </c>
      <c r="AM39" s="29" t="str">
        <f>IF((SUMIFS(Effektmåling!$J$163:$J$167,Effektmåling!$D$163:$D$167,$B39,$AO$120:$AO$124,'DB materialer'!AM$3))&lt;&gt;0,(SUMIFS(Effektmåling!$J$163:$J$167,Effektmåling!$D$163:$D$167,$B39,$AO$120:$AO$124,'DB materialer'!AM$3))*(-O39)*($C$122),"")</f>
        <v/>
      </c>
      <c r="AN39" s="29" t="str">
        <f>IF((SUMIFS(Effektmåling!$J$163:$J$167,Effektmåling!$D$163:$D$167,$B39,$AO$120:$AO$124,'DB materialer'!AN$3))&lt;&gt;0,(SUMIFS(Effektmåling!$J$163:$J$167,Effektmåling!$D$163:$D$167,$B39,$AO$120:$AO$124,'DB materialer'!AN$3))*(-P39)*($C$122),"")</f>
        <v/>
      </c>
      <c r="AO39" s="29" t="str">
        <f>IF((SUMIFS(Effektmåling!$J$163:$J$167,Effektmåling!$D$163:$D$167,$B39,$AO$120:$AO$124,'DB materialer'!AO$3))&lt;&gt;0,(SUMIFS(Effektmåling!$J$163:$J$167,Effektmåling!$D$163:$D$167,$B39,$AO$120:$AO$124,'DB materialer'!AO$3))*(-Q39)*($C$122),"")</f>
        <v/>
      </c>
      <c r="AP39" s="29" t="str">
        <f>IF((SUMIFS(Effektmåling!$J$163:$J$167,Effektmåling!$D$163:$D$167,$B39,$AO$120:$AO$124,'DB materialer'!AP$3))&lt;&gt;0,(SUMIFS(Effektmåling!$J$163:$J$167,Effektmåling!$D$163:$D$167,$B39,$AO$120:$AO$124,'DB materialer'!AP$3))*(-R39)*($C$122),"")</f>
        <v/>
      </c>
      <c r="AQ39" s="29" t="str">
        <f>IF((SUMIFS(Effektmåling!$J$163:$J$167,Effektmåling!$D$163:$D$167,$B39,$AO$120:$AO$124,'DB materialer'!AQ$3))&lt;&gt;0,(SUMIFS(Effektmåling!$J$163:$J$167,Effektmåling!$D$163:$D$167,$B39,$AO$120:$AO$124,'DB materialer'!AQ$3))*(-S39)*($C$122),"")</f>
        <v/>
      </c>
      <c r="AR39" s="29" t="str">
        <f>IF((SUMIFS(Effektmåling!$J$163:$J$167,Effektmåling!$D$163:$D$167,$B39,$AO$120:$AO$124,'DB materialer'!AR$3))&lt;&gt;0,(SUMIFS(Effektmåling!$J$163:$J$167,Effektmåling!$D$163:$D$167,$B39,$AO$120:$AO$124,'DB materialer'!AR$3))*(-T39)*($C$122),"")</f>
        <v/>
      </c>
      <c r="AT39" s="30">
        <f t="shared" si="45"/>
        <v>1.0000000000000001E-30</v>
      </c>
      <c r="AU39" s="40">
        <f t="shared" si="46"/>
        <v>7.3062905053256902E-4</v>
      </c>
      <c r="AV39" s="41">
        <f t="shared" si="47"/>
        <v>1.0000000000000001E-30</v>
      </c>
      <c r="AW39" s="40">
        <f t="shared" si="48"/>
        <v>7.3062905053256902E-4</v>
      </c>
      <c r="AX39" s="41">
        <f t="shared" si="49"/>
        <v>1.0000000000000001E-30</v>
      </c>
      <c r="AY39" s="41">
        <f t="shared" si="50"/>
        <v>-7.3062905053256902E-4</v>
      </c>
      <c r="BA39" s="29" t="str">
        <f>IF((SUMIFS(Effektmåling!$J$178:$J$182,Effektmåling!$D$178:$D$182,$B39,$AH$120:$AH$124,BA$3))&lt;&gt;0,(SUMIFS(Effektmåling!$J$178:$J$182,Effektmåling!$D$178:$D$182,$B39,$AH$120:$AH$124,BA$3))*-AT39,"")</f>
        <v/>
      </c>
      <c r="BB39" s="29" t="str">
        <f>IF((SUMIFS(Effektmåling!$J$178:$J$182,Effektmåling!$D$178:$D$182,$B39,$AH$120:$AH$124,BB$3))&lt;&gt;0,(SUMIFS(Effektmåling!$J$178:$J$182,Effektmåling!$D$178:$D$182,$B39,$AH$120:$AH$124,BB$3))*-AU39,"")</f>
        <v/>
      </c>
      <c r="BC39" s="29" t="str">
        <f>IF((SUMIFS(Effektmåling!$J$178:$J$182,Effektmåling!$D$178:$D$182,$B39,$AH$120:$AH$124,BC$3))&lt;&gt;0,(SUMIFS(Effektmåling!$J$178:$J$182,Effektmåling!$D$178:$D$182,$B39,$AH$120:$AH$124,BC$3))*-AV39,"")</f>
        <v/>
      </c>
      <c r="BD39" s="29" t="str">
        <f>IF((SUMIFS(Effektmåling!$J$178:$J$182,Effektmåling!$D$178:$D$182,$B39,$AH$120:$AH$124,BD$3))&lt;&gt;0,(SUMIFS(Effektmåling!$J$178:$J$182,Effektmåling!$D$178:$D$182,$B39,$AH$120:$AH$124,BD$3))*-AW39,"")</f>
        <v/>
      </c>
      <c r="BE39" s="29" t="str">
        <f>IF((SUMIFS(Effektmåling!$J$178:$J$182,Effektmåling!$D$178:$D$182,$B39,$AH$120:$AH$124,BE$3))&lt;&gt;0,(SUMIFS(Effektmåling!$J$178:$J$182,Effektmåling!$D$178:$D$182,$B39,$AH$120:$AH$124,BE$3))*-AX39,"")</f>
        <v/>
      </c>
      <c r="BF39" s="29" t="str">
        <f>IF((SUMIFS(Effektmåling!$J$178:$J$182,Effektmåling!$D$178:$D$182,$B39,$AH$120:$AH$124,BF$3))&lt;&gt;0,(SUMIFS(Effektmåling!$J$178:$J$182,Effektmåling!$D$178:$D$182,$B39,$AH$120:$AH$124,BF$3))*-AY39,"")</f>
        <v/>
      </c>
      <c r="BH39" s="29" t="str">
        <f>IF((SUMIFS(Effektmåling!$J$163:$J$167,Effektmåling!$D$163:$D$167,$B39,$AO$120:$AO$124,BH$3))&lt;&gt;0,(SUMIFS(Effektmåling!$J$163:$J$167,Effektmåling!$D$163:$D$167,$B39,$AO$120:$AO$124,BH$3))*-AT39,"")</f>
        <v/>
      </c>
      <c r="BI39" s="29" t="str">
        <f>IF((SUMIFS(Effektmåling!$J$163:$J$167,Effektmåling!$D$163:$D$167,$B39,$AO$120:$AO$124,BI$3))&lt;&gt;0,(SUMIFS(Effektmåling!$J$163:$J$167,Effektmåling!$D$163:$D$167,$B39,$AO$120:$AO$124,BI$3))*-AU39,"")</f>
        <v/>
      </c>
      <c r="BJ39" s="29" t="str">
        <f>IF((SUMIFS(Effektmåling!$J$163:$J$167,Effektmåling!$D$163:$D$167,$B39,$AO$120:$AO$124,BJ$3))&lt;&gt;0,(SUMIFS(Effektmåling!$J$163:$J$167,Effektmåling!$D$163:$D$167,$B39,$AO$120:$AO$124,BJ$3))*-AV39,"")</f>
        <v/>
      </c>
      <c r="BK39" s="29" t="str">
        <f>IF((SUMIFS(Effektmåling!$J$163:$J$167,Effektmåling!$D$163:$D$167,$B39,$AO$120:$AO$124,BK$3))&lt;&gt;0,(SUMIFS(Effektmåling!$J$163:$J$167,Effektmåling!$D$163:$D$167,$B39,$AO$120:$AO$124,BK$3))*-AW39,"")</f>
        <v/>
      </c>
      <c r="BL39" s="29" t="str">
        <f>IF((SUMIFS(Effektmåling!$J$163:$J$167,Effektmåling!$D$163:$D$167,$B39,$AO$120:$AO$124,BL$3))&lt;&gt;0,(SUMIFS(Effektmåling!$J$163:$J$167,Effektmåling!$D$163:$D$167,$B39,$AO$120:$AO$124,BL$3))*-AX39,"")</f>
        <v/>
      </c>
      <c r="BM39" s="29" t="str">
        <f>IF((SUMIFS(Effektmåling!$J$163:$J$167,Effektmåling!$D$163:$D$167,$B39,$AO$120:$AO$124,BM$3))&lt;&gt;0,(SUMIFS(Effektmåling!$J$163:$J$167,Effektmåling!$D$163:$D$167,$B39,$AO$120:$AO$124,BM$3))*-AY39,"")</f>
        <v/>
      </c>
      <c r="BO39" s="211">
        <f t="shared" ca="1" si="24"/>
        <v>100000</v>
      </c>
      <c r="BP39" s="207" t="str">
        <f t="shared" si="52"/>
        <v>Glasuld</v>
      </c>
      <c r="BQ39" s="29">
        <f t="shared" ca="1" si="25"/>
        <v>0</v>
      </c>
      <c r="BR39" s="29">
        <f t="shared" ref="BR39:BR56" ca="1" si="53">IF(BQ39=0,100000,RANK(BQ39,$BQ$7:$BQ$56,0)+COUNTIF($BQ$7:$BQ$56,BQ39)-1)</f>
        <v>100000</v>
      </c>
      <c r="BS39" s="29"/>
      <c r="BT39" s="29"/>
      <c r="BU39" s="29"/>
      <c r="BV39" s="29"/>
      <c r="BW39" s="212"/>
    </row>
    <row r="40" spans="1:75" x14ac:dyDescent="0.15">
      <c r="A40" s="19">
        <f>A39+1</f>
        <v>36</v>
      </c>
      <c r="B40" s="19" t="s">
        <v>282</v>
      </c>
      <c r="C40" s="19">
        <v>1</v>
      </c>
      <c r="D40" s="22">
        <v>1.1755</v>
      </c>
      <c r="E40" s="22">
        <v>0.02</v>
      </c>
      <c r="F40" s="22">
        <v>6.2E-2</v>
      </c>
      <c r="G40" s="22">
        <v>5.0000000000000001E-4</v>
      </c>
      <c r="H40" s="119">
        <v>0</v>
      </c>
      <c r="I40" s="74">
        <v>0</v>
      </c>
      <c r="J40" s="119">
        <v>0</v>
      </c>
      <c r="K40" s="74">
        <v>0</v>
      </c>
      <c r="L40" s="130">
        <v>7.3062905053256902E-4</v>
      </c>
      <c r="M40" s="74">
        <v>0</v>
      </c>
      <c r="O40" s="142">
        <f>F40-E40</f>
        <v>4.1999999999999996E-2</v>
      </c>
      <c r="P40" s="142">
        <f>G40-E40</f>
        <v>-1.95E-2</v>
      </c>
      <c r="Q40" s="142">
        <f>H40-E40</f>
        <v>-0.02</v>
      </c>
      <c r="R40" s="142">
        <f>G40-F40</f>
        <v>-6.1499999999999999E-2</v>
      </c>
      <c r="S40" s="142">
        <f>H40-F40</f>
        <v>-6.2E-2</v>
      </c>
      <c r="T40" s="142">
        <f>H40-G40</f>
        <v>-5.0000000000000001E-4</v>
      </c>
      <c r="V40" s="29">
        <f ca="1">SUMIF(Effektmåling!$D$53:$E$57,'DB materialer'!B40,Effektmåling!$H$53:$H$57)</f>
        <v>0</v>
      </c>
      <c r="W40" s="477" t="str">
        <f ca="1">IF((V40*D40)=0,"",IF(Effektmåling!$Q$241="Ja",1.3*(V40*D40),V40*D40))</f>
        <v/>
      </c>
      <c r="X40" s="29" t="str">
        <f ca="1">IF(W40="","",RANK(W40,$W$7:$W$56,0)+COUNTIF($W$7:W40,W40)-1)</f>
        <v/>
      </c>
      <c r="Y40" s="29" t="str">
        <f ca="1">IF((V40*I40)=0,"",V40*I40)</f>
        <v/>
      </c>
      <c r="AA40" s="29">
        <f ca="1">$C$122*SUMIF(Effektmåling!$D$128:$E$132,'DB materialer'!$B40,Effektmåling!$I$128:$I$132)</f>
        <v>0</v>
      </c>
      <c r="AB40" s="477" t="str">
        <f ca="1">IF((AA40*D40)=0,"",IF(Effektmåling!$Q$241="Ja",1.3*(AA40*D40),AA40*D40))</f>
        <v/>
      </c>
      <c r="AC40" s="29" t="str">
        <f ca="1">IF(AB40="","",RANK(AB40,$AB$7:$AB$56,0)+COUNTIF($AB$7:AB40,AB40)-1)</f>
        <v/>
      </c>
      <c r="AD40" s="29">
        <f ca="1">IF((AA40*I40)=0,0,AA40*I40)</f>
        <v>0</v>
      </c>
      <c r="AE40" s="29"/>
      <c r="AF40" s="29" t="str">
        <f>IF((SUMIFS(Effektmåling!$J$178:$J$182,Effektmåling!$D$178:$D$182,$B40,$AH$120:$AH$124,'DB materialer'!AF$3))&lt;&gt;0,(SUMIFS(Effektmåling!$J$178:$J$182,Effektmåling!$D$178:$D$182,$B40,$AH$120:$AH$124,'DB materialer'!AF$3))*-O40,"")</f>
        <v/>
      </c>
      <c r="AG40" s="29" t="str">
        <f>IF((SUMIFS(Effektmåling!$J$178:$J$182,Effektmåling!$D$178:$D$182,$B40,$AH$120:$AH$124,'DB materialer'!AG$3))&lt;&gt;0,(SUMIFS(Effektmåling!$J$178:$J$182,Effektmåling!$D$178:$D$182,$B40,$AH$120:$AH$124,'DB materialer'!AG$3))*-P40,"")</f>
        <v/>
      </c>
      <c r="AH40" s="29" t="str">
        <f>IF((SUMIFS(Effektmåling!$J$178:$J$182,Effektmåling!$D$178:$D$182,$B40,$AH$120:$AH$124,'DB materialer'!AH$3))&lt;&gt;0,(SUMIFS(Effektmåling!$J$178:$J$182,Effektmåling!$D$178:$D$182,$B40,$AH$120:$AH$124,'DB materialer'!AH$3))*-Q40,"")</f>
        <v/>
      </c>
      <c r="AI40" s="29" t="str">
        <f>IF((SUMIFS(Effektmåling!$J$178:$J$182,Effektmåling!$D$178:$D$182,$B40,$AH$120:$AH$124,'DB materialer'!AI$3))&lt;&gt;0,(SUMIFS(Effektmåling!$J$178:$J$182,Effektmåling!$D$178:$D$182,$B40,$AH$120:$AH$124,'DB materialer'!AI$3))*-R40,"")</f>
        <v/>
      </c>
      <c r="AJ40" s="29" t="str">
        <f>IF((SUMIFS(Effektmåling!$J$178:$J$182,Effektmåling!$D$178:$D$182,$B40,$AH$120:$AH$124,'DB materialer'!AJ$3))&lt;&gt;0,(SUMIFS(Effektmåling!$J$178:$J$182,Effektmåling!$D$178:$D$182,$B40,$AH$120:$AH$124,'DB materialer'!AJ$3))*-S40,"")</f>
        <v/>
      </c>
      <c r="AK40" s="29" t="str">
        <f>IF((SUMIFS(Effektmåling!$J$178:$J$182,Effektmåling!$D$178:$D$182,$B40,$AH$120:$AH$124,'DB materialer'!AK$3))&lt;&gt;0,(SUMIFS(Effektmåling!$J$178:$J$182,Effektmåling!$D$178:$D$182,$B40,$AH$120:$AH$124,'DB materialer'!AK$3))*-T40,"")</f>
        <v/>
      </c>
      <c r="AM40" s="29" t="str">
        <f>IF((SUMIFS(Effektmåling!$J$163:$J$167,Effektmåling!$D$163:$D$167,$B40,$AO$120:$AO$124,'DB materialer'!AM$3))&lt;&gt;0,(SUMIFS(Effektmåling!$J$163:$J$167,Effektmåling!$D$163:$D$167,$B40,$AO$120:$AO$124,'DB materialer'!AM$3))*(-O40)*($C$122),"")</f>
        <v/>
      </c>
      <c r="AN40" s="29" t="str">
        <f>IF((SUMIFS(Effektmåling!$J$163:$J$167,Effektmåling!$D$163:$D$167,$B40,$AO$120:$AO$124,'DB materialer'!AN$3))&lt;&gt;0,(SUMIFS(Effektmåling!$J$163:$J$167,Effektmåling!$D$163:$D$167,$B40,$AO$120:$AO$124,'DB materialer'!AN$3))*(-P40)*($C$122),"")</f>
        <v/>
      </c>
      <c r="AO40" s="29" t="str">
        <f>IF((SUMIFS(Effektmåling!$J$163:$J$167,Effektmåling!$D$163:$D$167,$B40,$AO$120:$AO$124,'DB materialer'!AO$3))&lt;&gt;0,(SUMIFS(Effektmåling!$J$163:$J$167,Effektmåling!$D$163:$D$167,$B40,$AO$120:$AO$124,'DB materialer'!AO$3))*(-Q40)*($C$122),"")</f>
        <v/>
      </c>
      <c r="AP40" s="29" t="str">
        <f>IF((SUMIFS(Effektmåling!$J$163:$J$167,Effektmåling!$D$163:$D$167,$B40,$AO$120:$AO$124,'DB materialer'!AP$3))&lt;&gt;0,(SUMIFS(Effektmåling!$J$163:$J$167,Effektmåling!$D$163:$D$167,$B40,$AO$120:$AO$124,'DB materialer'!AP$3))*(-R40)*($C$122),"")</f>
        <v/>
      </c>
      <c r="AQ40" s="29" t="str">
        <f>IF((SUMIFS(Effektmåling!$J$163:$J$167,Effektmåling!$D$163:$D$167,$B40,$AO$120:$AO$124,'DB materialer'!AQ$3))&lt;&gt;0,(SUMIFS(Effektmåling!$J$163:$J$167,Effektmåling!$D$163:$D$167,$B40,$AO$120:$AO$124,'DB materialer'!AQ$3))*(-S40)*($C$122),"")</f>
        <v/>
      </c>
      <c r="AR40" s="29" t="str">
        <f>IF((SUMIFS(Effektmåling!$J$163:$J$167,Effektmåling!$D$163:$D$167,$B40,$AO$120:$AO$124,'DB materialer'!AR$3))&lt;&gt;0,(SUMIFS(Effektmåling!$J$163:$J$167,Effektmåling!$D$163:$D$167,$B40,$AO$120:$AO$124,'DB materialer'!AR$3))*(-T40)*($C$122),"")</f>
        <v/>
      </c>
      <c r="AT40" s="30">
        <f>IF((K40-J40)=0,1E-30,K40-J40)</f>
        <v>1.0000000000000001E-30</v>
      </c>
      <c r="AU40" s="40">
        <f>IF((L40-J40)=0,1E-30,L40-J40)</f>
        <v>7.3062905053256902E-4</v>
      </c>
      <c r="AV40" s="41">
        <f>IF((M40-J40)=0,1E-30,M40-J40)</f>
        <v>1.0000000000000001E-30</v>
      </c>
      <c r="AW40" s="40">
        <f>IF((L40-K40)=0,1E-30,L40-K40)</f>
        <v>7.3062905053256902E-4</v>
      </c>
      <c r="AX40" s="41">
        <f>IF((M40-K40)=0,1E-30,M40-K40)</f>
        <v>1.0000000000000001E-30</v>
      </c>
      <c r="AY40" s="41">
        <f>IF((M40-L40)=0,1E-30,M40-L40)</f>
        <v>-7.3062905053256902E-4</v>
      </c>
      <c r="BA40" s="29" t="str">
        <f>IF((SUMIFS(Effektmåling!$J$178:$J$182,Effektmåling!$D$178:$D$182,$B40,$AH$120:$AH$124,BA$3))&lt;&gt;0,(SUMIFS(Effektmåling!$J$178:$J$182,Effektmåling!$D$178:$D$182,$B40,$AH$120:$AH$124,BA$3))*-AT40,"")</f>
        <v/>
      </c>
      <c r="BB40" s="29" t="str">
        <f>IF((SUMIFS(Effektmåling!$J$178:$J$182,Effektmåling!$D$178:$D$182,$B40,$AH$120:$AH$124,BB$3))&lt;&gt;0,(SUMIFS(Effektmåling!$J$178:$J$182,Effektmåling!$D$178:$D$182,$B40,$AH$120:$AH$124,BB$3))*-AU40,"")</f>
        <v/>
      </c>
      <c r="BC40" s="29" t="str">
        <f>IF((SUMIFS(Effektmåling!$J$178:$J$182,Effektmåling!$D$178:$D$182,$B40,$AH$120:$AH$124,BC$3))&lt;&gt;0,(SUMIFS(Effektmåling!$J$178:$J$182,Effektmåling!$D$178:$D$182,$B40,$AH$120:$AH$124,BC$3))*-AV40,"")</f>
        <v/>
      </c>
      <c r="BD40" s="29" t="str">
        <f>IF((SUMIFS(Effektmåling!$J$178:$J$182,Effektmåling!$D$178:$D$182,$B40,$AH$120:$AH$124,BD$3))&lt;&gt;0,(SUMIFS(Effektmåling!$J$178:$J$182,Effektmåling!$D$178:$D$182,$B40,$AH$120:$AH$124,BD$3))*-AW40,"")</f>
        <v/>
      </c>
      <c r="BE40" s="29" t="str">
        <f>IF((SUMIFS(Effektmåling!$J$178:$J$182,Effektmåling!$D$178:$D$182,$B40,$AH$120:$AH$124,BE$3))&lt;&gt;0,(SUMIFS(Effektmåling!$J$178:$J$182,Effektmåling!$D$178:$D$182,$B40,$AH$120:$AH$124,BE$3))*-AX40,"")</f>
        <v/>
      </c>
      <c r="BF40" s="29" t="str">
        <f>IF((SUMIFS(Effektmåling!$J$178:$J$182,Effektmåling!$D$178:$D$182,$B40,$AH$120:$AH$124,BF$3))&lt;&gt;0,(SUMIFS(Effektmåling!$J$178:$J$182,Effektmåling!$D$178:$D$182,$B40,$AH$120:$AH$124,BF$3))*-AY40,"")</f>
        <v/>
      </c>
      <c r="BH40" s="29" t="str">
        <f>IF((SUMIFS(Effektmåling!$J$163:$J$167,Effektmåling!$D$163:$D$167,$B40,$AO$120:$AO$124,BH$3))&lt;&gt;0,(SUMIFS(Effektmåling!$J$163:$J$167,Effektmåling!$D$163:$D$167,$B40,$AO$120:$AO$124,BH$3))*-AT40,"")</f>
        <v/>
      </c>
      <c r="BI40" s="29" t="str">
        <f>IF((SUMIFS(Effektmåling!$J$163:$J$167,Effektmåling!$D$163:$D$167,$B40,$AO$120:$AO$124,BI$3))&lt;&gt;0,(SUMIFS(Effektmåling!$J$163:$J$167,Effektmåling!$D$163:$D$167,$B40,$AO$120:$AO$124,BI$3))*-AU40,"")</f>
        <v/>
      </c>
      <c r="BJ40" s="29" t="str">
        <f>IF((SUMIFS(Effektmåling!$J$163:$J$167,Effektmåling!$D$163:$D$167,$B40,$AO$120:$AO$124,BJ$3))&lt;&gt;0,(SUMIFS(Effektmåling!$J$163:$J$167,Effektmåling!$D$163:$D$167,$B40,$AO$120:$AO$124,BJ$3))*-AV40,"")</f>
        <v/>
      </c>
      <c r="BK40" s="29" t="str">
        <f>IF((SUMIFS(Effektmåling!$J$163:$J$167,Effektmåling!$D$163:$D$167,$B40,$AO$120:$AO$124,BK$3))&lt;&gt;0,(SUMIFS(Effektmåling!$J$163:$J$167,Effektmåling!$D$163:$D$167,$B40,$AO$120:$AO$124,BK$3))*-AW40,"")</f>
        <v/>
      </c>
      <c r="BL40" s="29" t="str">
        <f>IF((SUMIFS(Effektmåling!$J$163:$J$167,Effektmåling!$D$163:$D$167,$B40,$AO$120:$AO$124,BL$3))&lt;&gt;0,(SUMIFS(Effektmåling!$J$163:$J$167,Effektmåling!$D$163:$D$167,$B40,$AO$120:$AO$124,BL$3))*-AX40,"")</f>
        <v/>
      </c>
      <c r="BM40" s="29" t="str">
        <f>IF((SUMIFS(Effektmåling!$J$163:$J$167,Effektmåling!$D$163:$D$167,$B40,$AO$120:$AO$124,BM$3))&lt;&gt;0,(SUMIFS(Effektmåling!$J$163:$J$167,Effektmåling!$D$163:$D$167,$B40,$AO$120:$AO$124,BM$3))*-AY40,"")</f>
        <v/>
      </c>
      <c r="BO40" s="211">
        <f ca="1">BR40</f>
        <v>100000</v>
      </c>
      <c r="BP40" s="207" t="str">
        <f>B40</f>
        <v>Stenuld</v>
      </c>
      <c r="BQ40" s="29">
        <f ca="1">V40+AA40+(1-$BQ$4)*SUMIF($BY$7:$BY$11,BP40,$BZ$7:$BZ$11)+(1-$BQ$4)*SUMIF($CA$7:$CA$11,BP40,$CB$7:$CB$11)</f>
        <v>0</v>
      </c>
      <c r="BR40" s="29">
        <f t="shared" ca="1" si="53"/>
        <v>100000</v>
      </c>
      <c r="BS40" s="29"/>
      <c r="BT40" s="29"/>
      <c r="BU40" s="29"/>
      <c r="BV40" s="29"/>
      <c r="BW40" s="212"/>
    </row>
    <row r="41" spans="1:75" s="474" customFormat="1" x14ac:dyDescent="0.15">
      <c r="A41" s="474">
        <f t="shared" si="5"/>
        <v>37</v>
      </c>
      <c r="B41" s="474" t="s">
        <v>597</v>
      </c>
      <c r="C41" s="474">
        <v>1</v>
      </c>
      <c r="D41" s="475">
        <v>21</v>
      </c>
      <c r="E41" s="475">
        <v>0.47</v>
      </c>
      <c r="F41" s="475">
        <v>5.2999999999999999E-2</v>
      </c>
      <c r="G41" s="475">
        <v>1.5</v>
      </c>
      <c r="H41" s="471"/>
      <c r="I41" s="470">
        <v>0.1</v>
      </c>
      <c r="J41" s="471"/>
      <c r="K41" s="471"/>
      <c r="L41" s="469">
        <v>0.17499999999999999</v>
      </c>
      <c r="M41" s="471"/>
      <c r="O41" s="485">
        <f>F41-E41</f>
        <v>-0.41699999999999998</v>
      </c>
      <c r="P41" s="485">
        <f>G41-E41</f>
        <v>1.03</v>
      </c>
      <c r="Q41" s="485">
        <f>H41-E41</f>
        <v>-0.47</v>
      </c>
      <c r="R41" s="485">
        <f>G41-F41</f>
        <v>1.4470000000000001</v>
      </c>
      <c r="S41" s="485">
        <f>H41-F41</f>
        <v>-5.2999999999999999E-2</v>
      </c>
      <c r="T41" s="485">
        <f>H41-G41</f>
        <v>-1.5</v>
      </c>
      <c r="V41" s="476">
        <f ca="1">SUMIF(Effektmåling!$D$53:$E$57,'DB materialer'!B41,Effektmåling!$H$53:$H$57)</f>
        <v>0</v>
      </c>
      <c r="W41" s="477" t="str">
        <f ca="1">IF((V41*D41)=0,"",IF(Effektmåling!$Q$241="Ja",1.3*(V41*D41),V41*D41))</f>
        <v/>
      </c>
      <c r="X41" s="476" t="str">
        <f ca="1">IF(W41="","",RANK(W41,$W$7:$W$56,0)+COUNTIF($W$7:W41,W41)-1)</f>
        <v/>
      </c>
      <c r="Y41" s="476" t="str">
        <f ca="1">IF((V41*I41)=0,"",V41*I41)</f>
        <v/>
      </c>
      <c r="AA41" s="476">
        <f ca="1">$C$122*SUMIF(Effektmåling!$D$128:$E$132,'DB materialer'!$B41,Effektmåling!$I$128:$I$132)</f>
        <v>0</v>
      </c>
      <c r="AB41" s="477" t="str">
        <f ca="1">IF((AA41*D41)=0,"",IF(Effektmåling!$Q$241="Ja",1.3*(AA41*D41),AA41*D41))</f>
        <v/>
      </c>
      <c r="AC41" s="476" t="str">
        <f ca="1">IF(AB41="","",RANK(AB41,$AB$7:$AB$56,0)+COUNTIF($AB$7:AB41,AB41)-1)</f>
        <v/>
      </c>
      <c r="AD41" s="476">
        <f ca="1">IF((AA41*I41)=0,0,AA41*I41)</f>
        <v>0</v>
      </c>
      <c r="AE41" s="476"/>
      <c r="AF41" s="476" t="str">
        <f>IF((SUMIFS(Effektmåling!$J$178:$J$182,Effektmåling!$D$178:$D$182,$B41,$AH$120:$AH$124,'DB materialer'!AF$3))&lt;&gt;0,(SUMIFS(Effektmåling!$J$178:$J$182,Effektmåling!$D$178:$D$182,$B41,$AH$120:$AH$124,'DB materialer'!AF$3))*-O41,"")</f>
        <v/>
      </c>
      <c r="AG41" s="476" t="str">
        <f>IF((SUMIFS(Effektmåling!$J$178:$J$182,Effektmåling!$D$178:$D$182,$B41,$AH$120:$AH$124,'DB materialer'!AG$3))&lt;&gt;0,(SUMIFS(Effektmåling!$J$178:$J$182,Effektmåling!$D$178:$D$182,$B41,$AH$120:$AH$124,'DB materialer'!AG$3))*-P41,"")</f>
        <v/>
      </c>
      <c r="AH41" s="476" t="str">
        <f>IF((SUMIFS(Effektmåling!$J$178:$J$182,Effektmåling!$D$178:$D$182,$B41,$AH$120:$AH$124,'DB materialer'!AH$3))&lt;&gt;0,(SUMIFS(Effektmåling!$J$178:$J$182,Effektmåling!$D$178:$D$182,$B41,$AH$120:$AH$124,'DB materialer'!AH$3))*-Q41,"")</f>
        <v/>
      </c>
      <c r="AI41" s="476" t="str">
        <f>IF((SUMIFS(Effektmåling!$J$178:$J$182,Effektmåling!$D$178:$D$182,$B41,$AH$120:$AH$124,'DB materialer'!AI$3))&lt;&gt;0,(SUMIFS(Effektmåling!$J$178:$J$182,Effektmåling!$D$178:$D$182,$B41,$AH$120:$AH$124,'DB materialer'!AI$3))*-R41,"")</f>
        <v/>
      </c>
      <c r="AJ41" s="476" t="str">
        <f>IF((SUMIFS(Effektmåling!$J$178:$J$182,Effektmåling!$D$178:$D$182,$B41,$AH$120:$AH$124,'DB materialer'!AJ$3))&lt;&gt;0,(SUMIFS(Effektmåling!$J$178:$J$182,Effektmåling!$D$178:$D$182,$B41,$AH$120:$AH$124,'DB materialer'!AJ$3))*-S41,"")</f>
        <v/>
      </c>
      <c r="AK41" s="476" t="str">
        <f>IF((SUMIFS(Effektmåling!$J$178:$J$182,Effektmåling!$D$178:$D$182,$B41,$AH$120:$AH$124,'DB materialer'!AK$3))&lt;&gt;0,(SUMIFS(Effektmåling!$J$178:$J$182,Effektmåling!$D$178:$D$182,$B41,$AH$120:$AH$124,'DB materialer'!AK$3))*-T41,"")</f>
        <v/>
      </c>
      <c r="AM41" s="476" t="str">
        <f>IF((SUMIFS(Effektmåling!$J$163:$J$167,Effektmåling!$D$163:$D$167,$B41,$AO$120:$AO$124,'DB materialer'!AM$3))&lt;&gt;0,(SUMIFS(Effektmåling!$J$163:$J$167,Effektmåling!$D$163:$D$167,$B41,$AO$120:$AO$124,'DB materialer'!AM$3))*(-O41)*($C$122),"")</f>
        <v/>
      </c>
      <c r="AN41" s="476" t="str">
        <f>IF((SUMIFS(Effektmåling!$J$163:$J$167,Effektmåling!$D$163:$D$167,$B41,$AO$120:$AO$124,'DB materialer'!AN$3))&lt;&gt;0,(SUMIFS(Effektmåling!$J$163:$J$167,Effektmåling!$D$163:$D$167,$B41,$AO$120:$AO$124,'DB materialer'!AN$3))*(-P41)*($C$122),"")</f>
        <v/>
      </c>
      <c r="AO41" s="476" t="str">
        <f>IF((SUMIFS(Effektmåling!$J$163:$J$167,Effektmåling!$D$163:$D$167,$B41,$AO$120:$AO$124,'DB materialer'!AO$3))&lt;&gt;0,(SUMIFS(Effektmåling!$J$163:$J$167,Effektmåling!$D$163:$D$167,$B41,$AO$120:$AO$124,'DB materialer'!AO$3))*(-Q41)*($C$122),"")</f>
        <v/>
      </c>
      <c r="AP41" s="476" t="str">
        <f>IF((SUMIFS(Effektmåling!$J$163:$J$167,Effektmåling!$D$163:$D$167,$B41,$AO$120:$AO$124,'DB materialer'!AP$3))&lt;&gt;0,(SUMIFS(Effektmåling!$J$163:$J$167,Effektmåling!$D$163:$D$167,$B41,$AO$120:$AO$124,'DB materialer'!AP$3))*(-R41)*($C$122),"")</f>
        <v/>
      </c>
      <c r="AQ41" s="476" t="str">
        <f>IF((SUMIFS(Effektmåling!$J$163:$J$167,Effektmåling!$D$163:$D$167,$B41,$AO$120:$AO$124,'DB materialer'!AQ$3))&lt;&gt;0,(SUMIFS(Effektmåling!$J$163:$J$167,Effektmåling!$D$163:$D$167,$B41,$AO$120:$AO$124,'DB materialer'!AQ$3))*(-S41)*($C$122),"")</f>
        <v/>
      </c>
      <c r="AR41" s="476" t="str">
        <f>IF((SUMIFS(Effektmåling!$J$163:$J$167,Effektmåling!$D$163:$D$167,$B41,$AO$120:$AO$124,'DB materialer'!AR$3))&lt;&gt;0,(SUMIFS(Effektmåling!$J$163:$J$167,Effektmåling!$D$163:$D$167,$B41,$AO$120:$AO$124,'DB materialer'!AR$3))*(-T41)*($C$122),"")</f>
        <v/>
      </c>
      <c r="AT41" s="477">
        <f>IF((K41-J41)=0,1E-30,K41-J41)</f>
        <v>1.0000000000000001E-30</v>
      </c>
      <c r="AU41" s="479">
        <f>IF((L41-J41)=0,1E-30,L41-J41)</f>
        <v>0.17499999999999999</v>
      </c>
      <c r="AV41" s="480">
        <f>IF((M41-J41)=0,1E-30,M41-J41)</f>
        <v>1.0000000000000001E-30</v>
      </c>
      <c r="AW41" s="479">
        <f>IF((L41-K41)=0,1E-30,L41-K41)</f>
        <v>0.17499999999999999</v>
      </c>
      <c r="AX41" s="480">
        <f>IF((M41-K41)=0,1E-30,M41-K41)</f>
        <v>1.0000000000000001E-30</v>
      </c>
      <c r="AY41" s="480">
        <f>IF((M41-L41)=0,1E-30,M41-L41)</f>
        <v>-0.17499999999999999</v>
      </c>
      <c r="BA41" s="476" t="str">
        <f>IF((SUMIFS(Effektmåling!$J$178:$J$182,Effektmåling!$D$178:$D$182,$B41,$AH$120:$AH$124,BA$3))&lt;&gt;0,(SUMIFS(Effektmåling!$J$178:$J$182,Effektmåling!$D$178:$D$182,$B41,$AH$120:$AH$124,BA$3))*-AT41,"")</f>
        <v/>
      </c>
      <c r="BB41" s="476" t="str">
        <f>IF((SUMIFS(Effektmåling!$J$178:$J$182,Effektmåling!$D$178:$D$182,$B41,$AH$120:$AH$124,BB$3))&lt;&gt;0,(SUMIFS(Effektmåling!$J$178:$J$182,Effektmåling!$D$178:$D$182,$B41,$AH$120:$AH$124,BB$3))*-AU41,"")</f>
        <v/>
      </c>
      <c r="BC41" s="476" t="str">
        <f>IF((SUMIFS(Effektmåling!$J$178:$J$182,Effektmåling!$D$178:$D$182,$B41,$AH$120:$AH$124,BC$3))&lt;&gt;0,(SUMIFS(Effektmåling!$J$178:$J$182,Effektmåling!$D$178:$D$182,$B41,$AH$120:$AH$124,BC$3))*-AV41,"")</f>
        <v/>
      </c>
      <c r="BD41" s="476" t="str">
        <f>IF((SUMIFS(Effektmåling!$J$178:$J$182,Effektmåling!$D$178:$D$182,$B41,$AH$120:$AH$124,BD$3))&lt;&gt;0,(SUMIFS(Effektmåling!$J$178:$J$182,Effektmåling!$D$178:$D$182,$B41,$AH$120:$AH$124,BD$3))*-AW41,"")</f>
        <v/>
      </c>
      <c r="BE41" s="476" t="str">
        <f>IF((SUMIFS(Effektmåling!$J$178:$J$182,Effektmåling!$D$178:$D$182,$B41,$AH$120:$AH$124,BE$3))&lt;&gt;0,(SUMIFS(Effektmåling!$J$178:$J$182,Effektmåling!$D$178:$D$182,$B41,$AH$120:$AH$124,BE$3))*-AX41,"")</f>
        <v/>
      </c>
      <c r="BF41" s="476" t="str">
        <f>IF((SUMIFS(Effektmåling!$J$178:$J$182,Effektmåling!$D$178:$D$182,$B41,$AH$120:$AH$124,BF$3))&lt;&gt;0,(SUMIFS(Effektmåling!$J$178:$J$182,Effektmåling!$D$178:$D$182,$B41,$AH$120:$AH$124,BF$3))*-AY41,"")</f>
        <v/>
      </c>
      <c r="BH41" s="476" t="str">
        <f>IF((SUMIFS(Effektmåling!$J$163:$J$167,Effektmåling!$D$163:$D$167,$B41,$AO$120:$AO$124,BH$3))&lt;&gt;0,(SUMIFS(Effektmåling!$J$163:$J$167,Effektmåling!$D$163:$D$167,$B41,$AO$120:$AO$124,BH$3))*-AT41,"")</f>
        <v/>
      </c>
      <c r="BI41" s="476" t="str">
        <f>IF((SUMIFS(Effektmåling!$J$163:$J$167,Effektmåling!$D$163:$D$167,$B41,$AO$120:$AO$124,BI$3))&lt;&gt;0,(SUMIFS(Effektmåling!$J$163:$J$167,Effektmåling!$D$163:$D$167,$B41,$AO$120:$AO$124,BI$3))*-AU41,"")</f>
        <v/>
      </c>
      <c r="BJ41" s="476" t="str">
        <f>IF((SUMIFS(Effektmåling!$J$163:$J$167,Effektmåling!$D$163:$D$167,$B41,$AO$120:$AO$124,BJ$3))&lt;&gt;0,(SUMIFS(Effektmåling!$J$163:$J$167,Effektmåling!$D$163:$D$167,$B41,$AO$120:$AO$124,BJ$3))*-AV41,"")</f>
        <v/>
      </c>
      <c r="BK41" s="476" t="str">
        <f>IF((SUMIFS(Effektmåling!$J$163:$J$167,Effektmåling!$D$163:$D$167,$B41,$AO$120:$AO$124,BK$3))&lt;&gt;0,(SUMIFS(Effektmåling!$J$163:$J$167,Effektmåling!$D$163:$D$167,$B41,$AO$120:$AO$124,BK$3))*-AW41,"")</f>
        <v/>
      </c>
      <c r="BL41" s="476" t="str">
        <f>IF((SUMIFS(Effektmåling!$J$163:$J$167,Effektmåling!$D$163:$D$167,$B41,$AO$120:$AO$124,BL$3))&lt;&gt;0,(SUMIFS(Effektmåling!$J$163:$J$167,Effektmåling!$D$163:$D$167,$B41,$AO$120:$AO$124,BL$3))*-AX41,"")</f>
        <v/>
      </c>
      <c r="BM41" s="476" t="str">
        <f>IF((SUMIFS(Effektmåling!$J$163:$J$167,Effektmåling!$D$163:$D$167,$B41,$AO$120:$AO$124,BM$3))&lt;&gt;0,(SUMIFS(Effektmåling!$J$163:$J$167,Effektmåling!$D$163:$D$167,$B41,$AO$120:$AO$124,BM$3))*-AY41,"")</f>
        <v/>
      </c>
      <c r="BO41" s="488">
        <f ca="1">BR41</f>
        <v>100000</v>
      </c>
      <c r="BP41" s="487" t="str">
        <f>B41</f>
        <v>Tekstil</v>
      </c>
      <c r="BQ41" s="476">
        <f ca="1">V41+AA41+(1-$BQ$4)*SUMIF($BY$7:$BY$11,BP41,$BZ$7:$BZ$11)+(1-$BQ$4)*SUMIF($CA$7:$CA$11,BP41,$CB$7:$CB$11)</f>
        <v>0</v>
      </c>
      <c r="BR41" s="476">
        <f t="shared" ca="1" si="53"/>
        <v>100000</v>
      </c>
      <c r="BS41" s="476"/>
      <c r="BT41" s="476"/>
      <c r="BU41" s="476"/>
      <c r="BV41" s="476"/>
      <c r="BW41" s="489"/>
    </row>
    <row r="42" spans="1:75" ht="31.5" x14ac:dyDescent="0.15">
      <c r="A42" s="474">
        <f t="shared" si="5"/>
        <v>38</v>
      </c>
      <c r="B42" s="19" t="s">
        <v>283</v>
      </c>
      <c r="C42" s="18" t="s">
        <v>245</v>
      </c>
      <c r="D42" s="18" t="s">
        <v>245</v>
      </c>
      <c r="E42" s="18" t="s">
        <v>245</v>
      </c>
      <c r="F42" s="18" t="s">
        <v>245</v>
      </c>
      <c r="G42" s="18" t="s">
        <v>245</v>
      </c>
      <c r="H42" s="18" t="s">
        <v>245</v>
      </c>
      <c r="I42" s="137" t="s">
        <v>245</v>
      </c>
      <c r="J42" s="18" t="s">
        <v>245</v>
      </c>
      <c r="K42" s="18" t="s">
        <v>245</v>
      </c>
      <c r="L42" s="18" t="s">
        <v>245</v>
      </c>
      <c r="M42" s="18" t="s">
        <v>245</v>
      </c>
      <c r="O42" s="168"/>
      <c r="P42" s="168"/>
      <c r="Q42" s="168"/>
      <c r="R42" s="168"/>
      <c r="S42" s="168"/>
      <c r="T42" s="168"/>
      <c r="V42" s="43"/>
      <c r="W42" s="477"/>
      <c r="X42" s="45"/>
      <c r="Y42" s="45"/>
      <c r="AA42" s="45"/>
      <c r="AB42" s="47"/>
      <c r="AC42" s="45"/>
      <c r="AD42" s="44"/>
      <c r="AE42" s="44"/>
      <c r="AF42" s="45"/>
      <c r="AG42" s="45"/>
      <c r="AH42" s="45"/>
      <c r="AI42" s="45"/>
      <c r="AJ42" s="45"/>
      <c r="AK42" s="45"/>
      <c r="AM42" s="45"/>
      <c r="AN42" s="45"/>
      <c r="AO42" s="45"/>
      <c r="AP42" s="45"/>
      <c r="AQ42" s="45"/>
      <c r="AR42" s="45"/>
      <c r="AT42" s="47"/>
      <c r="AU42" s="149"/>
      <c r="AV42" s="51"/>
      <c r="AW42" s="149"/>
      <c r="AX42" s="51"/>
      <c r="AY42" s="51"/>
      <c r="BA42" s="45"/>
      <c r="BB42" s="45"/>
      <c r="BC42" s="45"/>
      <c r="BD42" s="45"/>
      <c r="BE42" s="45"/>
      <c r="BF42" s="45"/>
      <c r="BH42" s="45"/>
      <c r="BI42" s="45"/>
      <c r="BJ42" s="45"/>
      <c r="BK42" s="45"/>
      <c r="BL42" s="45"/>
      <c r="BM42" s="45"/>
      <c r="BO42" s="211">
        <f t="shared" si="24"/>
        <v>100000</v>
      </c>
      <c r="BP42" s="207" t="str">
        <f t="shared" si="52"/>
        <v>-MADVARER-</v>
      </c>
      <c r="BQ42" s="29">
        <f t="shared" si="25"/>
        <v>0</v>
      </c>
      <c r="BR42" s="29">
        <f t="shared" si="53"/>
        <v>100000</v>
      </c>
      <c r="BS42" s="29"/>
      <c r="BT42" s="29"/>
      <c r="BU42" s="29"/>
      <c r="BV42" s="44"/>
      <c r="BW42" s="212"/>
    </row>
    <row r="43" spans="1:75" x14ac:dyDescent="0.15">
      <c r="A43" s="474">
        <f t="shared" si="5"/>
        <v>39</v>
      </c>
      <c r="B43" s="19" t="s">
        <v>284</v>
      </c>
      <c r="C43" s="19">
        <v>1</v>
      </c>
      <c r="D43" s="27">
        <v>1.2749999999999999</v>
      </c>
      <c r="E43" s="25"/>
      <c r="F43" s="26">
        <v>8.3000000000000001E-3</v>
      </c>
      <c r="G43" s="25"/>
      <c r="H43" s="119">
        <v>0</v>
      </c>
      <c r="I43" s="74">
        <v>0</v>
      </c>
      <c r="J43" s="119">
        <v>0</v>
      </c>
      <c r="K43" s="74">
        <v>0</v>
      </c>
      <c r="L43" s="131"/>
      <c r="M43" s="74">
        <v>0</v>
      </c>
      <c r="O43" s="142">
        <f t="shared" si="18"/>
        <v>8.3000000000000001E-3</v>
      </c>
      <c r="P43" s="142">
        <f t="shared" si="19"/>
        <v>0</v>
      </c>
      <c r="Q43" s="142">
        <f t="shared" si="20"/>
        <v>0</v>
      </c>
      <c r="R43" s="142">
        <f t="shared" si="21"/>
        <v>-8.3000000000000001E-3</v>
      </c>
      <c r="S43" s="142">
        <f t="shared" si="22"/>
        <v>-8.3000000000000001E-3</v>
      </c>
      <c r="T43" s="142">
        <f t="shared" si="23"/>
        <v>0</v>
      </c>
      <c r="V43" s="29">
        <f ca="1">SUMIF(Effektmåling!$D$53:$E$57,'DB materialer'!B43,Effektmåling!$H$53:$H$57)</f>
        <v>0</v>
      </c>
      <c r="W43" s="477" t="str">
        <f ca="1">IF((V43*D43)=0,"",IF(Effektmåling!$Q$241="Ja",1.3*(V43*D43),V43*D43))</f>
        <v/>
      </c>
      <c r="X43" s="29" t="str">
        <f ca="1">IF(W43="","",RANK(W43,$W$7:$W$56,0)+COUNTIF($W$7:W43,W43)-1)</f>
        <v/>
      </c>
      <c r="Y43" s="29" t="str">
        <f t="shared" ref="Y43:Y52" ca="1" si="54">IF((V43*I43)=0,"",V43*I43)</f>
        <v/>
      </c>
      <c r="AA43" s="29">
        <f ca="1">$C$122*SUMIF(Effektmåling!$D$128:$E$132,'DB materialer'!$B43,Effektmåling!$I$128:$I$132)</f>
        <v>0</v>
      </c>
      <c r="AB43" s="30" t="str">
        <f ca="1">IF((AA43*D43)=0,"",IF(Effektmåling!$Q$241="Ja",1.3*(AA43*D43),AA43*D43))</f>
        <v/>
      </c>
      <c r="AC43" s="29" t="str">
        <f ca="1">IF(AB43="","",RANK(AB43,$AB$7:$AB$56,0)+COUNTIF($AB$7:AB43,AB43)-1)</f>
        <v/>
      </c>
      <c r="AD43" s="29">
        <f t="shared" ca="1" si="51"/>
        <v>0</v>
      </c>
      <c r="AE43" s="29"/>
      <c r="AF43" s="29" t="str">
        <f>IF((SUMIFS(Effektmåling!$J$178:$J$182,Effektmåling!$D$178:$D$182,$B43,$AH$120:$AH$124,'DB materialer'!AF$3))&lt;&gt;0,(SUMIFS(Effektmåling!$J$178:$J$182,Effektmåling!$D$178:$D$182,$B43,$AH$120:$AH$124,'DB materialer'!AF$3))*-O43,"")</f>
        <v/>
      </c>
      <c r="AG43" s="29" t="str">
        <f>IF((SUMIFS(Effektmåling!$J$178:$J$182,Effektmåling!$D$178:$D$182,$B43,$AH$120:$AH$124,'DB materialer'!AG$3))&lt;&gt;0,(SUMIFS(Effektmåling!$J$178:$J$182,Effektmåling!$D$178:$D$182,$B43,$AH$120:$AH$124,'DB materialer'!AG$3))*-P43,"")</f>
        <v/>
      </c>
      <c r="AH43" s="29" t="str">
        <f>IF((SUMIFS(Effektmåling!$J$178:$J$182,Effektmåling!$D$178:$D$182,$B43,$AH$120:$AH$124,'DB materialer'!AH$3))&lt;&gt;0,(SUMIFS(Effektmåling!$J$178:$J$182,Effektmåling!$D$178:$D$182,$B43,$AH$120:$AH$124,'DB materialer'!AH$3))*-Q43,"")</f>
        <v/>
      </c>
      <c r="AI43" s="29" t="str">
        <f>IF((SUMIFS(Effektmåling!$J$178:$J$182,Effektmåling!$D$178:$D$182,$B43,$AH$120:$AH$124,'DB materialer'!AI$3))&lt;&gt;0,(SUMIFS(Effektmåling!$J$178:$J$182,Effektmåling!$D$178:$D$182,$B43,$AH$120:$AH$124,'DB materialer'!AI$3))*-R43,"")</f>
        <v/>
      </c>
      <c r="AJ43" s="29" t="str">
        <f>IF((SUMIFS(Effektmåling!$J$178:$J$182,Effektmåling!$D$178:$D$182,$B43,$AH$120:$AH$124,'DB materialer'!AJ$3))&lt;&gt;0,(SUMIFS(Effektmåling!$J$178:$J$182,Effektmåling!$D$178:$D$182,$B43,$AH$120:$AH$124,'DB materialer'!AJ$3))*-S43,"")</f>
        <v/>
      </c>
      <c r="AK43" s="29" t="str">
        <f>IF((SUMIFS(Effektmåling!$J$178:$J$182,Effektmåling!$D$178:$D$182,$B43,$AH$120:$AH$124,'DB materialer'!AK$3))&lt;&gt;0,(SUMIFS(Effektmåling!$J$178:$J$182,Effektmåling!$D$178:$D$182,$B43,$AH$120:$AH$124,'DB materialer'!AK$3))*-T43,"")</f>
        <v/>
      </c>
      <c r="AM43" s="29" t="str">
        <f>IF((SUMIFS(Effektmåling!$J$163:$J$167,Effektmåling!$D$163:$D$167,$B43,$AO$120:$AO$124,'DB materialer'!AM$3))&lt;&gt;0,(SUMIFS(Effektmåling!$J$163:$J$167,Effektmåling!$D$163:$D$167,$B43,$AO$120:$AO$124,'DB materialer'!AM$3))*(-O43)*($C$122),"")</f>
        <v/>
      </c>
      <c r="AN43" s="29" t="str">
        <f>IF((SUMIFS(Effektmåling!$J$163:$J$167,Effektmåling!$D$163:$D$167,$B43,$AO$120:$AO$124,'DB materialer'!AN$3))&lt;&gt;0,(SUMIFS(Effektmåling!$J$163:$J$167,Effektmåling!$D$163:$D$167,$B43,$AO$120:$AO$124,'DB materialer'!AN$3))*(-P43)*($C$122),"")</f>
        <v/>
      </c>
      <c r="AO43" s="29" t="str">
        <f>IF((SUMIFS(Effektmåling!$J$163:$J$167,Effektmåling!$D$163:$D$167,$B43,$AO$120:$AO$124,'DB materialer'!AO$3))&lt;&gt;0,(SUMIFS(Effektmåling!$J$163:$J$167,Effektmåling!$D$163:$D$167,$B43,$AO$120:$AO$124,'DB materialer'!AO$3))*(-Q43)*($C$122),"")</f>
        <v/>
      </c>
      <c r="AP43" s="29" t="str">
        <f>IF((SUMIFS(Effektmåling!$J$163:$J$167,Effektmåling!$D$163:$D$167,$B43,$AO$120:$AO$124,'DB materialer'!AP$3))&lt;&gt;0,(SUMIFS(Effektmåling!$J$163:$J$167,Effektmåling!$D$163:$D$167,$B43,$AO$120:$AO$124,'DB materialer'!AP$3))*(-R43)*($C$122),"")</f>
        <v/>
      </c>
      <c r="AQ43" s="29" t="str">
        <f>IF((SUMIFS(Effektmåling!$J$163:$J$167,Effektmåling!$D$163:$D$167,$B43,$AO$120:$AO$124,'DB materialer'!AQ$3))&lt;&gt;0,(SUMIFS(Effektmåling!$J$163:$J$167,Effektmåling!$D$163:$D$167,$B43,$AO$120:$AO$124,'DB materialer'!AQ$3))*(-S43)*($C$122),"")</f>
        <v/>
      </c>
      <c r="AR43" s="29" t="str">
        <f>IF((SUMIFS(Effektmåling!$J$163:$J$167,Effektmåling!$D$163:$D$167,$B43,$AO$120:$AO$124,'DB materialer'!AR$3))&lt;&gt;0,(SUMIFS(Effektmåling!$J$163:$J$167,Effektmåling!$D$163:$D$167,$B43,$AO$120:$AO$124,'DB materialer'!AR$3))*(-T43)*($C$122),"")</f>
        <v/>
      </c>
      <c r="AT43" s="30">
        <f t="shared" ref="AT43:AT52" si="55">IF((K43-J43)=0,1E-30,K43-J43)</f>
        <v>1.0000000000000001E-30</v>
      </c>
      <c r="AU43" s="40">
        <f t="shared" ref="AU43:AU52" si="56">IF((L43-J43)=0,1E-30,L43-J43)</f>
        <v>1.0000000000000001E-30</v>
      </c>
      <c r="AV43" s="41">
        <f t="shared" ref="AV43:AV52" si="57">IF((M43-J43)=0,1E-30,M43-J43)</f>
        <v>1.0000000000000001E-30</v>
      </c>
      <c r="AW43" s="40">
        <f t="shared" ref="AW43:AW52" si="58">IF((L43-K43)=0,1E-30,L43-K43)</f>
        <v>1.0000000000000001E-30</v>
      </c>
      <c r="AX43" s="41">
        <f t="shared" ref="AX43:AX52" si="59">IF((M43-K43)=0,1E-30,M43-K43)</f>
        <v>1.0000000000000001E-30</v>
      </c>
      <c r="AY43" s="41">
        <f t="shared" ref="AY43:AY52" si="60">IF((M43-L43)=0,1E-30,M43-L43)</f>
        <v>1.0000000000000001E-30</v>
      </c>
      <c r="BA43" s="29" t="str">
        <f>IF((SUMIFS(Effektmåling!$J$178:$J$182,Effektmåling!$D$178:$D$182,$B43,$AH$120:$AH$124,BA$3))&lt;&gt;0,(SUMIFS(Effektmåling!$J$178:$J$182,Effektmåling!$D$178:$D$182,$B43,$AH$120:$AH$124,BA$3))*-AT43,"")</f>
        <v/>
      </c>
      <c r="BB43" s="29" t="str">
        <f>IF((SUMIFS(Effektmåling!$J$178:$J$182,Effektmåling!$D$178:$D$182,$B43,$AH$120:$AH$124,BB$3))&lt;&gt;0,(SUMIFS(Effektmåling!$J$178:$J$182,Effektmåling!$D$178:$D$182,$B43,$AH$120:$AH$124,BB$3))*-AU43,"")</f>
        <v/>
      </c>
      <c r="BC43" s="29" t="str">
        <f>IF((SUMIFS(Effektmåling!$J$178:$J$182,Effektmåling!$D$178:$D$182,$B43,$AH$120:$AH$124,BC$3))&lt;&gt;0,(SUMIFS(Effektmåling!$J$178:$J$182,Effektmåling!$D$178:$D$182,$B43,$AH$120:$AH$124,BC$3))*-AV43,"")</f>
        <v/>
      </c>
      <c r="BD43" s="29" t="str">
        <f>IF((SUMIFS(Effektmåling!$J$178:$J$182,Effektmåling!$D$178:$D$182,$B43,$AH$120:$AH$124,BD$3))&lt;&gt;0,(SUMIFS(Effektmåling!$J$178:$J$182,Effektmåling!$D$178:$D$182,$B43,$AH$120:$AH$124,BD$3))*-AW43,"")</f>
        <v/>
      </c>
      <c r="BE43" s="29" t="str">
        <f>IF((SUMIFS(Effektmåling!$J$178:$J$182,Effektmåling!$D$178:$D$182,$B43,$AH$120:$AH$124,BE$3))&lt;&gt;0,(SUMIFS(Effektmåling!$J$178:$J$182,Effektmåling!$D$178:$D$182,$B43,$AH$120:$AH$124,BE$3))*-AX43,"")</f>
        <v/>
      </c>
      <c r="BF43" s="29" t="str">
        <f>IF((SUMIFS(Effektmåling!$J$178:$J$182,Effektmåling!$D$178:$D$182,$B43,$AH$120:$AH$124,BF$3))&lt;&gt;0,(SUMIFS(Effektmåling!$J$178:$J$182,Effektmåling!$D$178:$D$182,$B43,$AH$120:$AH$124,BF$3))*-AY43,"")</f>
        <v/>
      </c>
      <c r="BH43" s="29" t="str">
        <f>IF((SUMIFS(Effektmåling!$J$163:$J$167,Effektmåling!$D$163:$D$167,$B43,$AO$120:$AO$124,BH$3))&lt;&gt;0,(SUMIFS(Effektmåling!$J$163:$J$167,Effektmåling!$D$163:$D$167,$B43,$AO$120:$AO$124,BH$3))*-AT43,"")</f>
        <v/>
      </c>
      <c r="BI43" s="29" t="str">
        <f>IF((SUMIFS(Effektmåling!$J$163:$J$167,Effektmåling!$D$163:$D$167,$B43,$AO$120:$AO$124,BI$3))&lt;&gt;0,(SUMIFS(Effektmåling!$J$163:$J$167,Effektmåling!$D$163:$D$167,$B43,$AO$120:$AO$124,BI$3))*-AU43,"")</f>
        <v/>
      </c>
      <c r="BJ43" s="29" t="str">
        <f>IF((SUMIFS(Effektmåling!$J$163:$J$167,Effektmåling!$D$163:$D$167,$B43,$AO$120:$AO$124,BJ$3))&lt;&gt;0,(SUMIFS(Effektmåling!$J$163:$J$167,Effektmåling!$D$163:$D$167,$B43,$AO$120:$AO$124,BJ$3))*-AV43,"")</f>
        <v/>
      </c>
      <c r="BK43" s="29" t="str">
        <f>IF((SUMIFS(Effektmåling!$J$163:$J$167,Effektmåling!$D$163:$D$167,$B43,$AO$120:$AO$124,BK$3))&lt;&gt;0,(SUMIFS(Effektmåling!$J$163:$J$167,Effektmåling!$D$163:$D$167,$B43,$AO$120:$AO$124,BK$3))*-AW43,"")</f>
        <v/>
      </c>
      <c r="BL43" s="29" t="str">
        <f>IF((SUMIFS(Effektmåling!$J$163:$J$167,Effektmåling!$D$163:$D$167,$B43,$AO$120:$AO$124,BL$3))&lt;&gt;0,(SUMIFS(Effektmåling!$J$163:$J$167,Effektmåling!$D$163:$D$167,$B43,$AO$120:$AO$124,BL$3))*-AX43,"")</f>
        <v/>
      </c>
      <c r="BM43" s="29" t="str">
        <f>IF((SUMIFS(Effektmåling!$J$163:$J$167,Effektmåling!$D$163:$D$167,$B43,$AO$120:$AO$124,BM$3))&lt;&gt;0,(SUMIFS(Effektmåling!$J$163:$J$167,Effektmåling!$D$163:$D$167,$B43,$AO$120:$AO$124,BM$3))*-AY43,"")</f>
        <v/>
      </c>
      <c r="BO43" s="211">
        <f t="shared" ca="1" si="24"/>
        <v>100000</v>
      </c>
      <c r="BP43" s="207" t="str">
        <f t="shared" si="52"/>
        <v>Brød</v>
      </c>
      <c r="BQ43" s="29">
        <f t="shared" ca="1" si="25"/>
        <v>0</v>
      </c>
      <c r="BR43" s="29">
        <f t="shared" ca="1" si="53"/>
        <v>100000</v>
      </c>
      <c r="BS43" s="29"/>
      <c r="BT43" s="29"/>
      <c r="BU43" s="29"/>
      <c r="BV43" s="29"/>
      <c r="BW43" s="212"/>
    </row>
    <row r="44" spans="1:75" ht="21" x14ac:dyDescent="0.15">
      <c r="A44" s="474">
        <f t="shared" si="5"/>
        <v>40</v>
      </c>
      <c r="B44" s="19" t="s">
        <v>285</v>
      </c>
      <c r="C44" s="19">
        <v>1</v>
      </c>
      <c r="D44" s="27">
        <v>0.8</v>
      </c>
      <c r="E44" s="25"/>
      <c r="F44" s="26">
        <v>8.3000000000000001E-3</v>
      </c>
      <c r="G44" s="25"/>
      <c r="H44" s="119">
        <v>0</v>
      </c>
      <c r="I44" s="74">
        <v>0</v>
      </c>
      <c r="J44" s="119">
        <v>0</v>
      </c>
      <c r="K44" s="74">
        <v>0</v>
      </c>
      <c r="L44" s="131"/>
      <c r="M44" s="74">
        <v>0</v>
      </c>
      <c r="O44" s="142">
        <f t="shared" si="18"/>
        <v>8.3000000000000001E-3</v>
      </c>
      <c r="P44" s="142">
        <f t="shared" si="19"/>
        <v>0</v>
      </c>
      <c r="Q44" s="142">
        <f t="shared" si="20"/>
        <v>0</v>
      </c>
      <c r="R44" s="142">
        <f t="shared" si="21"/>
        <v>-8.3000000000000001E-3</v>
      </c>
      <c r="S44" s="142">
        <f t="shared" si="22"/>
        <v>-8.3000000000000001E-3</v>
      </c>
      <c r="T44" s="142">
        <f t="shared" si="23"/>
        <v>0</v>
      </c>
      <c r="V44" s="29">
        <f ca="1">SUMIF(Effektmåling!$D$53:$E$57,'DB materialer'!B44,Effektmåling!$H$53:$H$57)</f>
        <v>0</v>
      </c>
      <c r="W44" s="477" t="str">
        <f ca="1">IF((V44*D44)=0,"",IF(Effektmåling!$Q$241="Ja",1.3*(V44*D44),V44*D44))</f>
        <v/>
      </c>
      <c r="X44" s="29" t="str">
        <f ca="1">IF(W44="","",RANK(W44,$W$7:$W$56,0)+COUNTIF($W$7:W44,W44)-1)</f>
        <v/>
      </c>
      <c r="Y44" s="29" t="str">
        <f t="shared" ca="1" si="54"/>
        <v/>
      </c>
      <c r="AA44" s="29">
        <f ca="1">$C$122*SUMIF(Effektmåling!$D$128:$E$132,'DB materialer'!$B44,Effektmåling!$I$128:$I$132)</f>
        <v>0</v>
      </c>
      <c r="AB44" s="477" t="str">
        <f ca="1">IF((AA44*D44)=0,"",IF(Effektmåling!$Q$241="Ja",1.3*(AA44*D44),AA44*D44))</f>
        <v/>
      </c>
      <c r="AC44" s="29" t="str">
        <f ca="1">IF(AB44="","",RANK(AB44,$AB$7:$AB$56,0)+COUNTIF($AB$7:AB44,AB44)-1)</f>
        <v/>
      </c>
      <c r="AD44" s="29">
        <f t="shared" ca="1" si="51"/>
        <v>0</v>
      </c>
      <c r="AE44" s="29"/>
      <c r="AF44" s="29" t="str">
        <f>IF((SUMIFS(Effektmåling!$J$178:$J$182,Effektmåling!$D$178:$D$182,$B44,$AH$120:$AH$124,'DB materialer'!AF$3))&lt;&gt;0,(SUMIFS(Effektmåling!$J$178:$J$182,Effektmåling!$D$178:$D$182,$B44,$AH$120:$AH$124,'DB materialer'!AF$3))*-O44,"")</f>
        <v/>
      </c>
      <c r="AG44" s="29" t="str">
        <f>IF((SUMIFS(Effektmåling!$J$178:$J$182,Effektmåling!$D$178:$D$182,$B44,$AH$120:$AH$124,'DB materialer'!AG$3))&lt;&gt;0,(SUMIFS(Effektmåling!$J$178:$J$182,Effektmåling!$D$178:$D$182,$B44,$AH$120:$AH$124,'DB materialer'!AG$3))*-P44,"")</f>
        <v/>
      </c>
      <c r="AH44" s="29" t="str">
        <f>IF((SUMIFS(Effektmåling!$J$178:$J$182,Effektmåling!$D$178:$D$182,$B44,$AH$120:$AH$124,'DB materialer'!AH$3))&lt;&gt;0,(SUMIFS(Effektmåling!$J$178:$J$182,Effektmåling!$D$178:$D$182,$B44,$AH$120:$AH$124,'DB materialer'!AH$3))*-Q44,"")</f>
        <v/>
      </c>
      <c r="AI44" s="29" t="str">
        <f>IF((SUMIFS(Effektmåling!$J$178:$J$182,Effektmåling!$D$178:$D$182,$B44,$AH$120:$AH$124,'DB materialer'!AI$3))&lt;&gt;0,(SUMIFS(Effektmåling!$J$178:$J$182,Effektmåling!$D$178:$D$182,$B44,$AH$120:$AH$124,'DB materialer'!AI$3))*-R44,"")</f>
        <v/>
      </c>
      <c r="AJ44" s="29" t="str">
        <f>IF((SUMIFS(Effektmåling!$J$178:$J$182,Effektmåling!$D$178:$D$182,$B44,$AH$120:$AH$124,'DB materialer'!AJ$3))&lt;&gt;0,(SUMIFS(Effektmåling!$J$178:$J$182,Effektmåling!$D$178:$D$182,$B44,$AH$120:$AH$124,'DB materialer'!AJ$3))*-S44,"")</f>
        <v/>
      </c>
      <c r="AK44" s="29" t="str">
        <f>IF((SUMIFS(Effektmåling!$J$178:$J$182,Effektmåling!$D$178:$D$182,$B44,$AH$120:$AH$124,'DB materialer'!AK$3))&lt;&gt;0,(SUMIFS(Effektmåling!$J$178:$J$182,Effektmåling!$D$178:$D$182,$B44,$AH$120:$AH$124,'DB materialer'!AK$3))*-T44,"")</f>
        <v/>
      </c>
      <c r="AM44" s="29" t="str">
        <f>IF((SUMIFS(Effektmåling!$J$163:$J$167,Effektmåling!$D$163:$D$167,$B44,$AO$120:$AO$124,'DB materialer'!AM$3))&lt;&gt;0,(SUMIFS(Effektmåling!$J$163:$J$167,Effektmåling!$D$163:$D$167,$B44,$AO$120:$AO$124,'DB materialer'!AM$3))*(-O44)*($C$122),"")</f>
        <v/>
      </c>
      <c r="AN44" s="29" t="str">
        <f>IF((SUMIFS(Effektmåling!$J$163:$J$167,Effektmåling!$D$163:$D$167,$B44,$AO$120:$AO$124,'DB materialer'!AN$3))&lt;&gt;0,(SUMIFS(Effektmåling!$J$163:$J$167,Effektmåling!$D$163:$D$167,$B44,$AO$120:$AO$124,'DB materialer'!AN$3))*(-P44)*($C$122),"")</f>
        <v/>
      </c>
      <c r="AO44" s="29" t="str">
        <f>IF((SUMIFS(Effektmåling!$J$163:$J$167,Effektmåling!$D$163:$D$167,$B44,$AO$120:$AO$124,'DB materialer'!AO$3))&lt;&gt;0,(SUMIFS(Effektmåling!$J$163:$J$167,Effektmåling!$D$163:$D$167,$B44,$AO$120:$AO$124,'DB materialer'!AO$3))*(-Q44)*($C$122),"")</f>
        <v/>
      </c>
      <c r="AP44" s="29" t="str">
        <f>IF((SUMIFS(Effektmåling!$J$163:$J$167,Effektmåling!$D$163:$D$167,$B44,$AO$120:$AO$124,'DB materialer'!AP$3))&lt;&gt;0,(SUMIFS(Effektmåling!$J$163:$J$167,Effektmåling!$D$163:$D$167,$B44,$AO$120:$AO$124,'DB materialer'!AP$3))*(-R44)*($C$122),"")</f>
        <v/>
      </c>
      <c r="AQ44" s="29" t="str">
        <f>IF((SUMIFS(Effektmåling!$J$163:$J$167,Effektmåling!$D$163:$D$167,$B44,$AO$120:$AO$124,'DB materialer'!AQ$3))&lt;&gt;0,(SUMIFS(Effektmåling!$J$163:$J$167,Effektmåling!$D$163:$D$167,$B44,$AO$120:$AO$124,'DB materialer'!AQ$3))*(-S44)*($C$122),"")</f>
        <v/>
      </c>
      <c r="AR44" s="29" t="str">
        <f>IF((SUMIFS(Effektmåling!$J$163:$J$167,Effektmåling!$D$163:$D$167,$B44,$AO$120:$AO$124,'DB materialer'!AR$3))&lt;&gt;0,(SUMIFS(Effektmåling!$J$163:$J$167,Effektmåling!$D$163:$D$167,$B44,$AO$120:$AO$124,'DB materialer'!AR$3))*(-T44)*($C$122),"")</f>
        <v/>
      </c>
      <c r="AT44" s="30">
        <f t="shared" si="55"/>
        <v>1.0000000000000001E-30</v>
      </c>
      <c r="AU44" s="40">
        <f t="shared" si="56"/>
        <v>1.0000000000000001E-30</v>
      </c>
      <c r="AV44" s="41">
        <f t="shared" si="57"/>
        <v>1.0000000000000001E-30</v>
      </c>
      <c r="AW44" s="40">
        <f t="shared" si="58"/>
        <v>1.0000000000000001E-30</v>
      </c>
      <c r="AX44" s="41">
        <f t="shared" si="59"/>
        <v>1.0000000000000001E-30</v>
      </c>
      <c r="AY44" s="41">
        <f t="shared" si="60"/>
        <v>1.0000000000000001E-30</v>
      </c>
      <c r="BA44" s="29" t="str">
        <f>IF((SUMIFS(Effektmåling!$J$178:$J$182,Effektmåling!$D$178:$D$182,$B44,$AH$120:$AH$124,BA$3))&lt;&gt;0,(SUMIFS(Effektmåling!$J$178:$J$182,Effektmåling!$D$178:$D$182,$B44,$AH$120:$AH$124,BA$3))*-AT44,"")</f>
        <v/>
      </c>
      <c r="BB44" s="29" t="str">
        <f>IF((SUMIFS(Effektmåling!$J$178:$J$182,Effektmåling!$D$178:$D$182,$B44,$AH$120:$AH$124,BB$3))&lt;&gt;0,(SUMIFS(Effektmåling!$J$178:$J$182,Effektmåling!$D$178:$D$182,$B44,$AH$120:$AH$124,BB$3))*-AU44,"")</f>
        <v/>
      </c>
      <c r="BC44" s="29" t="str">
        <f>IF((SUMIFS(Effektmåling!$J$178:$J$182,Effektmåling!$D$178:$D$182,$B44,$AH$120:$AH$124,BC$3))&lt;&gt;0,(SUMIFS(Effektmåling!$J$178:$J$182,Effektmåling!$D$178:$D$182,$B44,$AH$120:$AH$124,BC$3))*-AV44,"")</f>
        <v/>
      </c>
      <c r="BD44" s="29" t="str">
        <f>IF((SUMIFS(Effektmåling!$J$178:$J$182,Effektmåling!$D$178:$D$182,$B44,$AH$120:$AH$124,BD$3))&lt;&gt;0,(SUMIFS(Effektmåling!$J$178:$J$182,Effektmåling!$D$178:$D$182,$B44,$AH$120:$AH$124,BD$3))*-AW44,"")</f>
        <v/>
      </c>
      <c r="BE44" s="29" t="str">
        <f>IF((SUMIFS(Effektmåling!$J$178:$J$182,Effektmåling!$D$178:$D$182,$B44,$AH$120:$AH$124,BE$3))&lt;&gt;0,(SUMIFS(Effektmåling!$J$178:$J$182,Effektmåling!$D$178:$D$182,$B44,$AH$120:$AH$124,BE$3))*-AX44,"")</f>
        <v/>
      </c>
      <c r="BF44" s="29" t="str">
        <f>IF((SUMIFS(Effektmåling!$J$178:$J$182,Effektmåling!$D$178:$D$182,$B44,$AH$120:$AH$124,BF$3))&lt;&gt;0,(SUMIFS(Effektmåling!$J$178:$J$182,Effektmåling!$D$178:$D$182,$B44,$AH$120:$AH$124,BF$3))*-AY44,"")</f>
        <v/>
      </c>
      <c r="BH44" s="29" t="str">
        <f>IF((SUMIFS(Effektmåling!$J$163:$J$167,Effektmåling!$D$163:$D$167,$B44,$AO$120:$AO$124,BH$3))&lt;&gt;0,(SUMIFS(Effektmåling!$J$163:$J$167,Effektmåling!$D$163:$D$167,$B44,$AO$120:$AO$124,BH$3))*-AT44,"")</f>
        <v/>
      </c>
      <c r="BI44" s="29" t="str">
        <f>IF((SUMIFS(Effektmåling!$J$163:$J$167,Effektmåling!$D$163:$D$167,$B44,$AO$120:$AO$124,BI$3))&lt;&gt;0,(SUMIFS(Effektmåling!$J$163:$J$167,Effektmåling!$D$163:$D$167,$B44,$AO$120:$AO$124,BI$3))*-AU44,"")</f>
        <v/>
      </c>
      <c r="BJ44" s="29" t="str">
        <f>IF((SUMIFS(Effektmåling!$J$163:$J$167,Effektmåling!$D$163:$D$167,$B44,$AO$120:$AO$124,BJ$3))&lt;&gt;0,(SUMIFS(Effektmåling!$J$163:$J$167,Effektmåling!$D$163:$D$167,$B44,$AO$120:$AO$124,BJ$3))*-AV44,"")</f>
        <v/>
      </c>
      <c r="BK44" s="29" t="str">
        <f>IF((SUMIFS(Effektmåling!$J$163:$J$167,Effektmåling!$D$163:$D$167,$B44,$AO$120:$AO$124,BK$3))&lt;&gt;0,(SUMIFS(Effektmåling!$J$163:$J$167,Effektmåling!$D$163:$D$167,$B44,$AO$120:$AO$124,BK$3))*-AW44,"")</f>
        <v/>
      </c>
      <c r="BL44" s="29" t="str">
        <f>IF((SUMIFS(Effektmåling!$J$163:$J$167,Effektmåling!$D$163:$D$167,$B44,$AO$120:$AO$124,BL$3))&lt;&gt;0,(SUMIFS(Effektmåling!$J$163:$J$167,Effektmåling!$D$163:$D$167,$B44,$AO$120:$AO$124,BL$3))*-AX44,"")</f>
        <v/>
      </c>
      <c r="BM44" s="29" t="str">
        <f>IF((SUMIFS(Effektmåling!$J$163:$J$167,Effektmåling!$D$163:$D$167,$B44,$AO$120:$AO$124,BM$3))&lt;&gt;0,(SUMIFS(Effektmåling!$J$163:$J$167,Effektmåling!$D$163:$D$167,$B44,$AO$120:$AO$124,BM$3))*-AY44,"")</f>
        <v/>
      </c>
      <c r="BO44" s="211">
        <f t="shared" ca="1" si="24"/>
        <v>100000</v>
      </c>
      <c r="BP44" s="207" t="str">
        <f t="shared" si="52"/>
        <v>Frugt og Grønt</v>
      </c>
      <c r="BQ44" s="29">
        <f t="shared" ca="1" si="25"/>
        <v>0</v>
      </c>
      <c r="BR44" s="29">
        <f t="shared" ca="1" si="53"/>
        <v>100000</v>
      </c>
      <c r="BS44" s="29"/>
      <c r="BT44" s="29"/>
      <c r="BU44" s="29"/>
      <c r="BV44" s="29"/>
      <c r="BW44" s="212"/>
    </row>
    <row r="45" spans="1:75" x14ac:dyDescent="0.15">
      <c r="A45" s="474">
        <f t="shared" si="5"/>
        <v>41</v>
      </c>
      <c r="B45" s="19" t="s">
        <v>286</v>
      </c>
      <c r="C45" s="19">
        <v>1</v>
      </c>
      <c r="D45" s="27">
        <v>0.30599999999999999</v>
      </c>
      <c r="E45" s="25"/>
      <c r="F45" s="26">
        <v>8.3000000000000001E-3</v>
      </c>
      <c r="G45" s="25"/>
      <c r="H45" s="119">
        <v>0</v>
      </c>
      <c r="I45" s="74">
        <v>0</v>
      </c>
      <c r="J45" s="119">
        <v>0</v>
      </c>
      <c r="K45" s="74">
        <v>0</v>
      </c>
      <c r="L45" s="131"/>
      <c r="M45" s="74">
        <v>0</v>
      </c>
      <c r="O45" s="142">
        <f t="shared" si="18"/>
        <v>8.3000000000000001E-3</v>
      </c>
      <c r="P45" s="142">
        <f t="shared" si="19"/>
        <v>0</v>
      </c>
      <c r="Q45" s="142">
        <f t="shared" si="20"/>
        <v>0</v>
      </c>
      <c r="R45" s="142">
        <f t="shared" si="21"/>
        <v>-8.3000000000000001E-3</v>
      </c>
      <c r="S45" s="142">
        <f t="shared" si="22"/>
        <v>-8.3000000000000001E-3</v>
      </c>
      <c r="T45" s="142">
        <f t="shared" si="23"/>
        <v>0</v>
      </c>
      <c r="V45" s="29">
        <f ca="1">SUMIF(Effektmåling!$D$53:$E$57,'DB materialer'!B45,Effektmåling!$H$53:$H$57)</f>
        <v>0</v>
      </c>
      <c r="W45" s="477" t="str">
        <f ca="1">IF((V45*D45)=0,"",IF(Effektmåling!$Q$241="Ja",1.3*(V45*D45),V45*D45))</f>
        <v/>
      </c>
      <c r="X45" s="29" t="str">
        <f ca="1">IF(W45="","",RANK(W45,$W$7:$W$56,0)+COUNTIF($W$7:W45,W45)-1)</f>
        <v/>
      </c>
      <c r="Y45" s="29" t="str">
        <f t="shared" ca="1" si="54"/>
        <v/>
      </c>
      <c r="AA45" s="29">
        <f ca="1">$C$122*SUMIF(Effektmåling!$D$128:$E$132,'DB materialer'!$B45,Effektmåling!$I$128:$I$132)</f>
        <v>0</v>
      </c>
      <c r="AB45" s="477" t="str">
        <f ca="1">IF((AA45*D45)=0,"",IF(Effektmåling!$Q$241="Ja",1.3*(AA45*D45),AA45*D45))</f>
        <v/>
      </c>
      <c r="AC45" s="29" t="str">
        <f ca="1">IF(AB45="","",RANK(AB45,$AB$7:$AB$56,0)+COUNTIF($AB$7:AB45,AB45)-1)</f>
        <v/>
      </c>
      <c r="AD45" s="29">
        <f t="shared" ca="1" si="51"/>
        <v>0</v>
      </c>
      <c r="AE45" s="29"/>
      <c r="AF45" s="29" t="str">
        <f>IF((SUMIFS(Effektmåling!$J$178:$J$182,Effektmåling!$D$178:$D$182,$B45,$AH$120:$AH$124,'DB materialer'!AF$3))&lt;&gt;0,(SUMIFS(Effektmåling!$J$178:$J$182,Effektmåling!$D$178:$D$182,$B45,$AH$120:$AH$124,'DB materialer'!AF$3))*-O45,"")</f>
        <v/>
      </c>
      <c r="AG45" s="29" t="str">
        <f>IF((SUMIFS(Effektmåling!$J$178:$J$182,Effektmåling!$D$178:$D$182,$B45,$AH$120:$AH$124,'DB materialer'!AG$3))&lt;&gt;0,(SUMIFS(Effektmåling!$J$178:$J$182,Effektmåling!$D$178:$D$182,$B45,$AH$120:$AH$124,'DB materialer'!AG$3))*-P45,"")</f>
        <v/>
      </c>
      <c r="AH45" s="29" t="str">
        <f>IF((SUMIFS(Effektmåling!$J$178:$J$182,Effektmåling!$D$178:$D$182,$B45,$AH$120:$AH$124,'DB materialer'!AH$3))&lt;&gt;0,(SUMIFS(Effektmåling!$J$178:$J$182,Effektmåling!$D$178:$D$182,$B45,$AH$120:$AH$124,'DB materialer'!AH$3))*-Q45,"")</f>
        <v/>
      </c>
      <c r="AI45" s="29" t="str">
        <f>IF((SUMIFS(Effektmåling!$J$178:$J$182,Effektmåling!$D$178:$D$182,$B45,$AH$120:$AH$124,'DB materialer'!AI$3))&lt;&gt;0,(SUMIFS(Effektmåling!$J$178:$J$182,Effektmåling!$D$178:$D$182,$B45,$AH$120:$AH$124,'DB materialer'!AI$3))*-R45,"")</f>
        <v/>
      </c>
      <c r="AJ45" s="29" t="str">
        <f>IF((SUMIFS(Effektmåling!$J$178:$J$182,Effektmåling!$D$178:$D$182,$B45,$AH$120:$AH$124,'DB materialer'!AJ$3))&lt;&gt;0,(SUMIFS(Effektmåling!$J$178:$J$182,Effektmåling!$D$178:$D$182,$B45,$AH$120:$AH$124,'DB materialer'!AJ$3))*-S45,"")</f>
        <v/>
      </c>
      <c r="AK45" s="29" t="str">
        <f>IF((SUMIFS(Effektmåling!$J$178:$J$182,Effektmåling!$D$178:$D$182,$B45,$AH$120:$AH$124,'DB materialer'!AK$3))&lt;&gt;0,(SUMIFS(Effektmåling!$J$178:$J$182,Effektmåling!$D$178:$D$182,$B45,$AH$120:$AH$124,'DB materialer'!AK$3))*-T45,"")</f>
        <v/>
      </c>
      <c r="AM45" s="29" t="str">
        <f>IF((SUMIFS(Effektmåling!$J$163:$J$167,Effektmåling!$D$163:$D$167,$B45,$AO$120:$AO$124,'DB materialer'!AM$3))&lt;&gt;0,(SUMIFS(Effektmåling!$J$163:$J$167,Effektmåling!$D$163:$D$167,$B45,$AO$120:$AO$124,'DB materialer'!AM$3))*(-O45)*($C$122),"")</f>
        <v/>
      </c>
      <c r="AN45" s="29" t="str">
        <f>IF((SUMIFS(Effektmåling!$J$163:$J$167,Effektmåling!$D$163:$D$167,$B45,$AO$120:$AO$124,'DB materialer'!AN$3))&lt;&gt;0,(SUMIFS(Effektmåling!$J$163:$J$167,Effektmåling!$D$163:$D$167,$B45,$AO$120:$AO$124,'DB materialer'!AN$3))*(-P45)*($C$122),"")</f>
        <v/>
      </c>
      <c r="AO45" s="29" t="str">
        <f>IF((SUMIFS(Effektmåling!$J$163:$J$167,Effektmåling!$D$163:$D$167,$B45,$AO$120:$AO$124,'DB materialer'!AO$3))&lt;&gt;0,(SUMIFS(Effektmåling!$J$163:$J$167,Effektmåling!$D$163:$D$167,$B45,$AO$120:$AO$124,'DB materialer'!AO$3))*(-Q45)*($C$122),"")</f>
        <v/>
      </c>
      <c r="AP45" s="29" t="str">
        <f>IF((SUMIFS(Effektmåling!$J$163:$J$167,Effektmåling!$D$163:$D$167,$B45,$AO$120:$AO$124,'DB materialer'!AP$3))&lt;&gt;0,(SUMIFS(Effektmåling!$J$163:$J$167,Effektmåling!$D$163:$D$167,$B45,$AO$120:$AO$124,'DB materialer'!AP$3))*(-R45)*($C$122),"")</f>
        <v/>
      </c>
      <c r="AQ45" s="29" t="str">
        <f>IF((SUMIFS(Effektmåling!$J$163:$J$167,Effektmåling!$D$163:$D$167,$B45,$AO$120:$AO$124,'DB materialer'!AQ$3))&lt;&gt;0,(SUMIFS(Effektmåling!$J$163:$J$167,Effektmåling!$D$163:$D$167,$B45,$AO$120:$AO$124,'DB materialer'!AQ$3))*(-S45)*($C$122),"")</f>
        <v/>
      </c>
      <c r="AR45" s="29" t="str">
        <f>IF((SUMIFS(Effektmåling!$J$163:$J$167,Effektmåling!$D$163:$D$167,$B45,$AO$120:$AO$124,'DB materialer'!AR$3))&lt;&gt;0,(SUMIFS(Effektmåling!$J$163:$J$167,Effektmåling!$D$163:$D$167,$B45,$AO$120:$AO$124,'DB materialer'!AR$3))*(-T45)*($C$122),"")</f>
        <v/>
      </c>
      <c r="AT45" s="30">
        <f t="shared" si="55"/>
        <v>1.0000000000000001E-30</v>
      </c>
      <c r="AU45" s="40">
        <f t="shared" si="56"/>
        <v>1.0000000000000001E-30</v>
      </c>
      <c r="AV45" s="41">
        <f t="shared" si="57"/>
        <v>1.0000000000000001E-30</v>
      </c>
      <c r="AW45" s="40">
        <f t="shared" si="58"/>
        <v>1.0000000000000001E-30</v>
      </c>
      <c r="AX45" s="41">
        <f t="shared" si="59"/>
        <v>1.0000000000000001E-30</v>
      </c>
      <c r="AY45" s="41">
        <f t="shared" si="60"/>
        <v>1.0000000000000001E-30</v>
      </c>
      <c r="BA45" s="29" t="str">
        <f>IF((SUMIFS(Effektmåling!$J$178:$J$182,Effektmåling!$D$178:$D$182,$B45,$AH$120:$AH$124,BA$3))&lt;&gt;0,(SUMIFS(Effektmåling!$J$178:$J$182,Effektmåling!$D$178:$D$182,$B45,$AH$120:$AH$124,BA$3))*-AT45,"")</f>
        <v/>
      </c>
      <c r="BB45" s="29" t="str">
        <f>IF((SUMIFS(Effektmåling!$J$178:$J$182,Effektmåling!$D$178:$D$182,$B45,$AH$120:$AH$124,BB$3))&lt;&gt;0,(SUMIFS(Effektmåling!$J$178:$J$182,Effektmåling!$D$178:$D$182,$B45,$AH$120:$AH$124,BB$3))*-AU45,"")</f>
        <v/>
      </c>
      <c r="BC45" s="29" t="str">
        <f>IF((SUMIFS(Effektmåling!$J$178:$J$182,Effektmåling!$D$178:$D$182,$B45,$AH$120:$AH$124,BC$3))&lt;&gt;0,(SUMIFS(Effektmåling!$J$178:$J$182,Effektmåling!$D$178:$D$182,$B45,$AH$120:$AH$124,BC$3))*-AV45,"")</f>
        <v/>
      </c>
      <c r="BD45" s="29" t="str">
        <f>IF((SUMIFS(Effektmåling!$J$178:$J$182,Effektmåling!$D$178:$D$182,$B45,$AH$120:$AH$124,BD$3))&lt;&gt;0,(SUMIFS(Effektmåling!$J$178:$J$182,Effektmåling!$D$178:$D$182,$B45,$AH$120:$AH$124,BD$3))*-AW45,"")</f>
        <v/>
      </c>
      <c r="BE45" s="29" t="str">
        <f>IF((SUMIFS(Effektmåling!$J$178:$J$182,Effektmåling!$D$178:$D$182,$B45,$AH$120:$AH$124,BE$3))&lt;&gt;0,(SUMIFS(Effektmåling!$J$178:$J$182,Effektmåling!$D$178:$D$182,$B45,$AH$120:$AH$124,BE$3))*-AX45,"")</f>
        <v/>
      </c>
      <c r="BF45" s="29" t="str">
        <f>IF((SUMIFS(Effektmåling!$J$178:$J$182,Effektmåling!$D$178:$D$182,$B45,$AH$120:$AH$124,BF$3))&lt;&gt;0,(SUMIFS(Effektmåling!$J$178:$J$182,Effektmåling!$D$178:$D$182,$B45,$AH$120:$AH$124,BF$3))*-AY45,"")</f>
        <v/>
      </c>
      <c r="BH45" s="29" t="str">
        <f>IF((SUMIFS(Effektmåling!$J$163:$J$167,Effektmåling!$D$163:$D$167,$B45,$AO$120:$AO$124,BH$3))&lt;&gt;0,(SUMIFS(Effektmåling!$J$163:$J$167,Effektmåling!$D$163:$D$167,$B45,$AO$120:$AO$124,BH$3))*-AT45,"")</f>
        <v/>
      </c>
      <c r="BI45" s="29" t="str">
        <f>IF((SUMIFS(Effektmåling!$J$163:$J$167,Effektmåling!$D$163:$D$167,$B45,$AO$120:$AO$124,BI$3))&lt;&gt;0,(SUMIFS(Effektmåling!$J$163:$J$167,Effektmåling!$D$163:$D$167,$B45,$AO$120:$AO$124,BI$3))*-AU45,"")</f>
        <v/>
      </c>
      <c r="BJ45" s="29" t="str">
        <f>IF((SUMIFS(Effektmåling!$J$163:$J$167,Effektmåling!$D$163:$D$167,$B45,$AO$120:$AO$124,BJ$3))&lt;&gt;0,(SUMIFS(Effektmåling!$J$163:$J$167,Effektmåling!$D$163:$D$167,$B45,$AO$120:$AO$124,BJ$3))*-AV45,"")</f>
        <v/>
      </c>
      <c r="BK45" s="29" t="str">
        <f>IF((SUMIFS(Effektmåling!$J$163:$J$167,Effektmåling!$D$163:$D$167,$B45,$AO$120:$AO$124,BK$3))&lt;&gt;0,(SUMIFS(Effektmåling!$J$163:$J$167,Effektmåling!$D$163:$D$167,$B45,$AO$120:$AO$124,BK$3))*-AW45,"")</f>
        <v/>
      </c>
      <c r="BL45" s="29" t="str">
        <f>IF((SUMIFS(Effektmåling!$J$163:$J$167,Effektmåling!$D$163:$D$167,$B45,$AO$120:$AO$124,BL$3))&lt;&gt;0,(SUMIFS(Effektmåling!$J$163:$J$167,Effektmåling!$D$163:$D$167,$B45,$AO$120:$AO$124,BL$3))*-AX45,"")</f>
        <v/>
      </c>
      <c r="BM45" s="29" t="str">
        <f>IF((SUMIFS(Effektmåling!$J$163:$J$167,Effektmåling!$D$163:$D$167,$B45,$AO$120:$AO$124,BM$3))&lt;&gt;0,(SUMIFS(Effektmåling!$J$163:$J$167,Effektmåling!$D$163:$D$167,$B45,$AO$120:$AO$124,BM$3))*-AY45,"")</f>
        <v/>
      </c>
      <c r="BO45" s="211">
        <f t="shared" ca="1" si="24"/>
        <v>100000</v>
      </c>
      <c r="BP45" s="207" t="str">
        <f t="shared" si="52"/>
        <v>Kartofler</v>
      </c>
      <c r="BQ45" s="29">
        <f t="shared" ca="1" si="25"/>
        <v>0</v>
      </c>
      <c r="BR45" s="29">
        <f t="shared" ca="1" si="53"/>
        <v>100000</v>
      </c>
      <c r="BS45" s="29"/>
      <c r="BT45" s="29"/>
      <c r="BU45" s="29"/>
      <c r="BV45" s="29"/>
      <c r="BW45" s="212"/>
    </row>
    <row r="46" spans="1:75" x14ac:dyDescent="0.15">
      <c r="A46" s="474">
        <f t="shared" si="5"/>
        <v>42</v>
      </c>
      <c r="B46" s="19" t="s">
        <v>287</v>
      </c>
      <c r="C46" s="19">
        <v>1</v>
      </c>
      <c r="D46" s="27">
        <v>0.86599999999999999</v>
      </c>
      <c r="E46" s="25"/>
      <c r="F46" s="26">
        <v>8.3000000000000001E-3</v>
      </c>
      <c r="G46" s="25"/>
      <c r="H46" s="119">
        <v>0</v>
      </c>
      <c r="I46" s="74">
        <v>0</v>
      </c>
      <c r="J46" s="119">
        <v>0</v>
      </c>
      <c r="K46" s="74">
        <v>0</v>
      </c>
      <c r="L46" s="131"/>
      <c r="M46" s="74">
        <v>0</v>
      </c>
      <c r="O46" s="142">
        <f t="shared" si="18"/>
        <v>8.3000000000000001E-3</v>
      </c>
      <c r="P46" s="142">
        <f t="shared" si="19"/>
        <v>0</v>
      </c>
      <c r="Q46" s="142">
        <f t="shared" si="20"/>
        <v>0</v>
      </c>
      <c r="R46" s="142">
        <f t="shared" si="21"/>
        <v>-8.3000000000000001E-3</v>
      </c>
      <c r="S46" s="142">
        <f t="shared" si="22"/>
        <v>-8.3000000000000001E-3</v>
      </c>
      <c r="T46" s="142">
        <f t="shared" si="23"/>
        <v>0</v>
      </c>
      <c r="V46" s="29">
        <f ca="1">SUMIF(Effektmåling!$D$53:$E$57,'DB materialer'!B46,Effektmåling!$H$53:$H$57)</f>
        <v>0</v>
      </c>
      <c r="W46" s="477" t="str">
        <f ca="1">IF((V46*D46)=0,"",IF(Effektmåling!$Q$241="Ja",1.3*(V46*D46),V46*D46))</f>
        <v/>
      </c>
      <c r="X46" s="29" t="str">
        <f ca="1">IF(W46="","",RANK(W46,$W$7:$W$56,0)+COUNTIF($W$7:W46,W46)-1)</f>
        <v/>
      </c>
      <c r="Y46" s="29" t="str">
        <f t="shared" ca="1" si="54"/>
        <v/>
      </c>
      <c r="AA46" s="29">
        <f ca="1">$C$122*SUMIF(Effektmåling!$D$128:$E$132,'DB materialer'!$B46,Effektmåling!$I$128:$I$132)</f>
        <v>0</v>
      </c>
      <c r="AB46" s="477" t="str">
        <f ca="1">IF((AA46*D46)=0,"",IF(Effektmåling!$Q$241="Ja",1.3*(AA46*D46),AA46*D46))</f>
        <v/>
      </c>
      <c r="AC46" s="29" t="str">
        <f ca="1">IF(AB46="","",RANK(AB46,$AB$7:$AB$56,0)+COUNTIF($AB$7:AB46,AB46)-1)</f>
        <v/>
      </c>
      <c r="AD46" s="29">
        <f t="shared" ca="1" si="51"/>
        <v>0</v>
      </c>
      <c r="AE46" s="29"/>
      <c r="AF46" s="29" t="str">
        <f>IF((SUMIFS(Effektmåling!$J$178:$J$182,Effektmåling!$D$178:$D$182,$B46,$AH$120:$AH$124,'DB materialer'!AF$3))&lt;&gt;0,(SUMIFS(Effektmåling!$J$178:$J$182,Effektmåling!$D$178:$D$182,$B46,$AH$120:$AH$124,'DB materialer'!AF$3))*-O46,"")</f>
        <v/>
      </c>
      <c r="AG46" s="29" t="str">
        <f>IF((SUMIFS(Effektmåling!$J$178:$J$182,Effektmåling!$D$178:$D$182,$B46,$AH$120:$AH$124,'DB materialer'!AG$3))&lt;&gt;0,(SUMIFS(Effektmåling!$J$178:$J$182,Effektmåling!$D$178:$D$182,$B46,$AH$120:$AH$124,'DB materialer'!AG$3))*-P46,"")</f>
        <v/>
      </c>
      <c r="AH46" s="29" t="str">
        <f>IF((SUMIFS(Effektmåling!$J$178:$J$182,Effektmåling!$D$178:$D$182,$B46,$AH$120:$AH$124,'DB materialer'!AH$3))&lt;&gt;0,(SUMIFS(Effektmåling!$J$178:$J$182,Effektmåling!$D$178:$D$182,$B46,$AH$120:$AH$124,'DB materialer'!AH$3))*-Q46,"")</f>
        <v/>
      </c>
      <c r="AI46" s="29" t="str">
        <f>IF((SUMIFS(Effektmåling!$J$178:$J$182,Effektmåling!$D$178:$D$182,$B46,$AH$120:$AH$124,'DB materialer'!AI$3))&lt;&gt;0,(SUMIFS(Effektmåling!$J$178:$J$182,Effektmåling!$D$178:$D$182,$B46,$AH$120:$AH$124,'DB materialer'!AI$3))*-R46,"")</f>
        <v/>
      </c>
      <c r="AJ46" s="29" t="str">
        <f>IF((SUMIFS(Effektmåling!$J$178:$J$182,Effektmåling!$D$178:$D$182,$B46,$AH$120:$AH$124,'DB materialer'!AJ$3))&lt;&gt;0,(SUMIFS(Effektmåling!$J$178:$J$182,Effektmåling!$D$178:$D$182,$B46,$AH$120:$AH$124,'DB materialer'!AJ$3))*-S46,"")</f>
        <v/>
      </c>
      <c r="AK46" s="29" t="str">
        <f>IF((SUMIFS(Effektmåling!$J$178:$J$182,Effektmåling!$D$178:$D$182,$B46,$AH$120:$AH$124,'DB materialer'!AK$3))&lt;&gt;0,(SUMIFS(Effektmåling!$J$178:$J$182,Effektmåling!$D$178:$D$182,$B46,$AH$120:$AH$124,'DB materialer'!AK$3))*-T46,"")</f>
        <v/>
      </c>
      <c r="AM46" s="29" t="str">
        <f>IF((SUMIFS(Effektmåling!$J$163:$J$167,Effektmåling!$D$163:$D$167,$B46,$AO$120:$AO$124,'DB materialer'!AM$3))&lt;&gt;0,(SUMIFS(Effektmåling!$J$163:$J$167,Effektmåling!$D$163:$D$167,$B46,$AO$120:$AO$124,'DB materialer'!AM$3))*(-O46)*($C$122),"")</f>
        <v/>
      </c>
      <c r="AN46" s="29" t="str">
        <f>IF((SUMIFS(Effektmåling!$J$163:$J$167,Effektmåling!$D$163:$D$167,$B46,$AO$120:$AO$124,'DB materialer'!AN$3))&lt;&gt;0,(SUMIFS(Effektmåling!$J$163:$J$167,Effektmåling!$D$163:$D$167,$B46,$AO$120:$AO$124,'DB materialer'!AN$3))*(-P46)*($C$122),"")</f>
        <v/>
      </c>
      <c r="AO46" s="29" t="str">
        <f>IF((SUMIFS(Effektmåling!$J$163:$J$167,Effektmåling!$D$163:$D$167,$B46,$AO$120:$AO$124,'DB materialer'!AO$3))&lt;&gt;0,(SUMIFS(Effektmåling!$J$163:$J$167,Effektmåling!$D$163:$D$167,$B46,$AO$120:$AO$124,'DB materialer'!AO$3))*(-Q46)*($C$122),"")</f>
        <v/>
      </c>
      <c r="AP46" s="29" t="str">
        <f>IF((SUMIFS(Effektmåling!$J$163:$J$167,Effektmåling!$D$163:$D$167,$B46,$AO$120:$AO$124,'DB materialer'!AP$3))&lt;&gt;0,(SUMIFS(Effektmåling!$J$163:$J$167,Effektmåling!$D$163:$D$167,$B46,$AO$120:$AO$124,'DB materialer'!AP$3))*(-R46)*($C$122),"")</f>
        <v/>
      </c>
      <c r="AQ46" s="29" t="str">
        <f>IF((SUMIFS(Effektmåling!$J$163:$J$167,Effektmåling!$D$163:$D$167,$B46,$AO$120:$AO$124,'DB materialer'!AQ$3))&lt;&gt;0,(SUMIFS(Effektmåling!$J$163:$J$167,Effektmåling!$D$163:$D$167,$B46,$AO$120:$AO$124,'DB materialer'!AQ$3))*(-S46)*($C$122),"")</f>
        <v/>
      </c>
      <c r="AR46" s="29" t="str">
        <f>IF((SUMIFS(Effektmåling!$J$163:$J$167,Effektmåling!$D$163:$D$167,$B46,$AO$120:$AO$124,'DB materialer'!AR$3))&lt;&gt;0,(SUMIFS(Effektmåling!$J$163:$J$167,Effektmåling!$D$163:$D$167,$B46,$AO$120:$AO$124,'DB materialer'!AR$3))*(-T46)*($C$122),"")</f>
        <v/>
      </c>
      <c r="AT46" s="30">
        <f t="shared" si="55"/>
        <v>1.0000000000000001E-30</v>
      </c>
      <c r="AU46" s="40">
        <f t="shared" si="56"/>
        <v>1.0000000000000001E-30</v>
      </c>
      <c r="AV46" s="41">
        <f t="shared" si="57"/>
        <v>1.0000000000000001E-30</v>
      </c>
      <c r="AW46" s="40">
        <f t="shared" si="58"/>
        <v>1.0000000000000001E-30</v>
      </c>
      <c r="AX46" s="41">
        <f t="shared" si="59"/>
        <v>1.0000000000000001E-30</v>
      </c>
      <c r="AY46" s="41">
        <f t="shared" si="60"/>
        <v>1.0000000000000001E-30</v>
      </c>
      <c r="BA46" s="29" t="str">
        <f>IF((SUMIFS(Effektmåling!$J$178:$J$182,Effektmåling!$D$178:$D$182,$B46,$AH$120:$AH$124,BA$3))&lt;&gt;0,(SUMIFS(Effektmåling!$J$178:$J$182,Effektmåling!$D$178:$D$182,$B46,$AH$120:$AH$124,BA$3))*-AT46,"")</f>
        <v/>
      </c>
      <c r="BB46" s="29" t="str">
        <f>IF((SUMIFS(Effektmåling!$J$178:$J$182,Effektmåling!$D$178:$D$182,$B46,$AH$120:$AH$124,BB$3))&lt;&gt;0,(SUMIFS(Effektmåling!$J$178:$J$182,Effektmåling!$D$178:$D$182,$B46,$AH$120:$AH$124,BB$3))*-AU46,"")</f>
        <v/>
      </c>
      <c r="BC46" s="29" t="str">
        <f>IF((SUMIFS(Effektmåling!$J$178:$J$182,Effektmåling!$D$178:$D$182,$B46,$AH$120:$AH$124,BC$3))&lt;&gt;0,(SUMIFS(Effektmåling!$J$178:$J$182,Effektmåling!$D$178:$D$182,$B46,$AH$120:$AH$124,BC$3))*-AV46,"")</f>
        <v/>
      </c>
      <c r="BD46" s="29" t="str">
        <f>IF((SUMIFS(Effektmåling!$J$178:$J$182,Effektmåling!$D$178:$D$182,$B46,$AH$120:$AH$124,BD$3))&lt;&gt;0,(SUMIFS(Effektmåling!$J$178:$J$182,Effektmåling!$D$178:$D$182,$B46,$AH$120:$AH$124,BD$3))*-AW46,"")</f>
        <v/>
      </c>
      <c r="BE46" s="29" t="str">
        <f>IF((SUMIFS(Effektmåling!$J$178:$J$182,Effektmåling!$D$178:$D$182,$B46,$AH$120:$AH$124,BE$3))&lt;&gt;0,(SUMIFS(Effektmåling!$J$178:$J$182,Effektmåling!$D$178:$D$182,$B46,$AH$120:$AH$124,BE$3))*-AX46,"")</f>
        <v/>
      </c>
      <c r="BF46" s="29" t="str">
        <f>IF((SUMIFS(Effektmåling!$J$178:$J$182,Effektmåling!$D$178:$D$182,$B46,$AH$120:$AH$124,BF$3))&lt;&gt;0,(SUMIFS(Effektmåling!$J$178:$J$182,Effektmåling!$D$178:$D$182,$B46,$AH$120:$AH$124,BF$3))*-AY46,"")</f>
        <v/>
      </c>
      <c r="BH46" s="29" t="str">
        <f>IF((SUMIFS(Effektmåling!$J$163:$J$167,Effektmåling!$D$163:$D$167,$B46,$AO$120:$AO$124,BH$3))&lt;&gt;0,(SUMIFS(Effektmåling!$J$163:$J$167,Effektmåling!$D$163:$D$167,$B46,$AO$120:$AO$124,BH$3))*-AT46,"")</f>
        <v/>
      </c>
      <c r="BI46" s="29" t="str">
        <f>IF((SUMIFS(Effektmåling!$J$163:$J$167,Effektmåling!$D$163:$D$167,$B46,$AO$120:$AO$124,BI$3))&lt;&gt;0,(SUMIFS(Effektmåling!$J$163:$J$167,Effektmåling!$D$163:$D$167,$B46,$AO$120:$AO$124,BI$3))*-AU46,"")</f>
        <v/>
      </c>
      <c r="BJ46" s="29" t="str">
        <f>IF((SUMIFS(Effektmåling!$J$163:$J$167,Effektmåling!$D$163:$D$167,$B46,$AO$120:$AO$124,BJ$3))&lt;&gt;0,(SUMIFS(Effektmåling!$J$163:$J$167,Effektmåling!$D$163:$D$167,$B46,$AO$120:$AO$124,BJ$3))*-AV46,"")</f>
        <v/>
      </c>
      <c r="BK46" s="29" t="str">
        <f>IF((SUMIFS(Effektmåling!$J$163:$J$167,Effektmåling!$D$163:$D$167,$B46,$AO$120:$AO$124,BK$3))&lt;&gt;0,(SUMIFS(Effektmåling!$J$163:$J$167,Effektmåling!$D$163:$D$167,$B46,$AO$120:$AO$124,BK$3))*-AW46,"")</f>
        <v/>
      </c>
      <c r="BL46" s="29" t="str">
        <f>IF((SUMIFS(Effektmåling!$J$163:$J$167,Effektmåling!$D$163:$D$167,$B46,$AO$120:$AO$124,BL$3))&lt;&gt;0,(SUMIFS(Effektmåling!$J$163:$J$167,Effektmåling!$D$163:$D$167,$B46,$AO$120:$AO$124,BL$3))*-AX46,"")</f>
        <v/>
      </c>
      <c r="BM46" s="29" t="str">
        <f>IF((SUMIFS(Effektmåling!$J$163:$J$167,Effektmåling!$D$163:$D$167,$B46,$AO$120:$AO$124,BM$3))&lt;&gt;0,(SUMIFS(Effektmåling!$J$163:$J$167,Effektmåling!$D$163:$D$167,$B46,$AO$120:$AO$124,BM$3))*-AY46,"")</f>
        <v/>
      </c>
      <c r="BO46" s="211">
        <f t="shared" ca="1" si="24"/>
        <v>100000</v>
      </c>
      <c r="BP46" s="207" t="str">
        <f t="shared" si="52"/>
        <v>Korn</v>
      </c>
      <c r="BQ46" s="29">
        <f t="shared" ca="1" si="25"/>
        <v>0</v>
      </c>
      <c r="BR46" s="29">
        <f t="shared" ca="1" si="53"/>
        <v>100000</v>
      </c>
      <c r="BS46" s="29"/>
      <c r="BT46" s="29"/>
      <c r="BU46" s="29"/>
      <c r="BV46" s="29"/>
      <c r="BW46" s="212"/>
    </row>
    <row r="47" spans="1:75" x14ac:dyDescent="0.15">
      <c r="A47" s="474">
        <f t="shared" si="5"/>
        <v>43</v>
      </c>
      <c r="B47" s="19" t="s">
        <v>288</v>
      </c>
      <c r="C47" s="19">
        <v>1</v>
      </c>
      <c r="D47" s="27">
        <v>5.4</v>
      </c>
      <c r="E47" s="25"/>
      <c r="F47" s="26">
        <v>8.3000000000000001E-3</v>
      </c>
      <c r="G47" s="25"/>
      <c r="H47" s="119">
        <v>0</v>
      </c>
      <c r="I47" s="74">
        <v>0</v>
      </c>
      <c r="J47" s="119">
        <v>0</v>
      </c>
      <c r="K47" s="74">
        <v>0</v>
      </c>
      <c r="L47" s="131"/>
      <c r="M47" s="74">
        <v>0</v>
      </c>
      <c r="O47" s="142">
        <f t="shared" si="18"/>
        <v>8.3000000000000001E-3</v>
      </c>
      <c r="P47" s="142">
        <f t="shared" si="19"/>
        <v>0</v>
      </c>
      <c r="Q47" s="142">
        <f t="shared" si="20"/>
        <v>0</v>
      </c>
      <c r="R47" s="142">
        <f t="shared" si="21"/>
        <v>-8.3000000000000001E-3</v>
      </c>
      <c r="S47" s="142">
        <f t="shared" si="22"/>
        <v>-8.3000000000000001E-3</v>
      </c>
      <c r="T47" s="142">
        <f t="shared" si="23"/>
        <v>0</v>
      </c>
      <c r="V47" s="29">
        <f ca="1">SUMIF(Effektmåling!$D$53:$E$57,'DB materialer'!B47,Effektmåling!$H$53:$H$57)</f>
        <v>0</v>
      </c>
      <c r="W47" s="477" t="str">
        <f ca="1">IF((V47*D47)=0,"",IF(Effektmåling!$Q$241="Ja",1.3*(V47*D47),V47*D47))</f>
        <v/>
      </c>
      <c r="X47" s="29" t="str">
        <f ca="1">IF(W47="","",RANK(W47,$W$7:$W$56,0)+COUNTIF($W$7:W47,W47)-1)</f>
        <v/>
      </c>
      <c r="Y47" s="29" t="str">
        <f t="shared" ca="1" si="54"/>
        <v/>
      </c>
      <c r="AA47" s="29">
        <f ca="1">$C$122*SUMIF(Effektmåling!$D$128:$E$132,'DB materialer'!$B47,Effektmåling!$I$128:$I$132)</f>
        <v>0</v>
      </c>
      <c r="AB47" s="477" t="str">
        <f ca="1">IF((AA47*D47)=0,"",IF(Effektmåling!$Q$241="Ja",1.3*(AA47*D47),AA47*D47))</f>
        <v/>
      </c>
      <c r="AC47" s="29" t="str">
        <f ca="1">IF(AB47="","",RANK(AB47,$AB$7:$AB$56,0)+COUNTIF($AB$7:AB47,AB47)-1)</f>
        <v/>
      </c>
      <c r="AD47" s="29">
        <f t="shared" ca="1" si="51"/>
        <v>0</v>
      </c>
      <c r="AE47" s="29"/>
      <c r="AF47" s="29" t="str">
        <f>IF((SUMIFS(Effektmåling!$J$178:$J$182,Effektmåling!$D$178:$D$182,$B47,$AH$120:$AH$124,'DB materialer'!AF$3))&lt;&gt;0,(SUMIFS(Effektmåling!$J$178:$J$182,Effektmåling!$D$178:$D$182,$B47,$AH$120:$AH$124,'DB materialer'!AF$3))*-O47,"")</f>
        <v/>
      </c>
      <c r="AG47" s="29" t="str">
        <f>IF((SUMIFS(Effektmåling!$J$178:$J$182,Effektmåling!$D$178:$D$182,$B47,$AH$120:$AH$124,'DB materialer'!AG$3))&lt;&gt;0,(SUMIFS(Effektmåling!$J$178:$J$182,Effektmåling!$D$178:$D$182,$B47,$AH$120:$AH$124,'DB materialer'!AG$3))*-P47,"")</f>
        <v/>
      </c>
      <c r="AH47" s="29" t="str">
        <f>IF((SUMIFS(Effektmåling!$J$178:$J$182,Effektmåling!$D$178:$D$182,$B47,$AH$120:$AH$124,'DB materialer'!AH$3))&lt;&gt;0,(SUMIFS(Effektmåling!$J$178:$J$182,Effektmåling!$D$178:$D$182,$B47,$AH$120:$AH$124,'DB materialer'!AH$3))*-Q47,"")</f>
        <v/>
      </c>
      <c r="AI47" s="29" t="str">
        <f>IF((SUMIFS(Effektmåling!$J$178:$J$182,Effektmåling!$D$178:$D$182,$B47,$AH$120:$AH$124,'DB materialer'!AI$3))&lt;&gt;0,(SUMIFS(Effektmåling!$J$178:$J$182,Effektmåling!$D$178:$D$182,$B47,$AH$120:$AH$124,'DB materialer'!AI$3))*-R47,"")</f>
        <v/>
      </c>
      <c r="AJ47" s="29" t="str">
        <f>IF((SUMIFS(Effektmåling!$J$178:$J$182,Effektmåling!$D$178:$D$182,$B47,$AH$120:$AH$124,'DB materialer'!AJ$3))&lt;&gt;0,(SUMIFS(Effektmåling!$J$178:$J$182,Effektmåling!$D$178:$D$182,$B47,$AH$120:$AH$124,'DB materialer'!AJ$3))*-S47,"")</f>
        <v/>
      </c>
      <c r="AK47" s="29" t="str">
        <f>IF((SUMIFS(Effektmåling!$J$178:$J$182,Effektmåling!$D$178:$D$182,$B47,$AH$120:$AH$124,'DB materialer'!AK$3))&lt;&gt;0,(SUMIFS(Effektmåling!$J$178:$J$182,Effektmåling!$D$178:$D$182,$B47,$AH$120:$AH$124,'DB materialer'!AK$3))*-T47,"")</f>
        <v/>
      </c>
      <c r="AM47" s="29" t="str">
        <f>IF((SUMIFS(Effektmåling!$J$163:$J$167,Effektmåling!$D$163:$D$167,$B47,$AO$120:$AO$124,'DB materialer'!AM$3))&lt;&gt;0,(SUMIFS(Effektmåling!$J$163:$J$167,Effektmåling!$D$163:$D$167,$B47,$AO$120:$AO$124,'DB materialer'!AM$3))*(-O47)*($C$122),"")</f>
        <v/>
      </c>
      <c r="AN47" s="29" t="str">
        <f>IF((SUMIFS(Effektmåling!$J$163:$J$167,Effektmåling!$D$163:$D$167,$B47,$AO$120:$AO$124,'DB materialer'!AN$3))&lt;&gt;0,(SUMIFS(Effektmåling!$J$163:$J$167,Effektmåling!$D$163:$D$167,$B47,$AO$120:$AO$124,'DB materialer'!AN$3))*(-P47)*($C$122),"")</f>
        <v/>
      </c>
      <c r="AO47" s="29" t="str">
        <f>IF((SUMIFS(Effektmåling!$J$163:$J$167,Effektmåling!$D$163:$D$167,$B47,$AO$120:$AO$124,'DB materialer'!AO$3))&lt;&gt;0,(SUMIFS(Effektmåling!$J$163:$J$167,Effektmåling!$D$163:$D$167,$B47,$AO$120:$AO$124,'DB materialer'!AO$3))*(-Q47)*($C$122),"")</f>
        <v/>
      </c>
      <c r="AP47" s="29" t="str">
        <f>IF((SUMIFS(Effektmåling!$J$163:$J$167,Effektmåling!$D$163:$D$167,$B47,$AO$120:$AO$124,'DB materialer'!AP$3))&lt;&gt;0,(SUMIFS(Effektmåling!$J$163:$J$167,Effektmåling!$D$163:$D$167,$B47,$AO$120:$AO$124,'DB materialer'!AP$3))*(-R47)*($C$122),"")</f>
        <v/>
      </c>
      <c r="AQ47" s="29" t="str">
        <f>IF((SUMIFS(Effektmåling!$J$163:$J$167,Effektmåling!$D$163:$D$167,$B47,$AO$120:$AO$124,'DB materialer'!AQ$3))&lt;&gt;0,(SUMIFS(Effektmåling!$J$163:$J$167,Effektmåling!$D$163:$D$167,$B47,$AO$120:$AO$124,'DB materialer'!AQ$3))*(-S47)*($C$122),"")</f>
        <v/>
      </c>
      <c r="AR47" s="29" t="str">
        <f>IF((SUMIFS(Effektmåling!$J$163:$J$167,Effektmåling!$D$163:$D$167,$B47,$AO$120:$AO$124,'DB materialer'!AR$3))&lt;&gt;0,(SUMIFS(Effektmåling!$J$163:$J$167,Effektmåling!$D$163:$D$167,$B47,$AO$120:$AO$124,'DB materialer'!AR$3))*(-T47)*($C$122),"")</f>
        <v/>
      </c>
      <c r="AT47" s="30">
        <f t="shared" si="55"/>
        <v>1.0000000000000001E-30</v>
      </c>
      <c r="AU47" s="40">
        <f t="shared" si="56"/>
        <v>1.0000000000000001E-30</v>
      </c>
      <c r="AV47" s="41">
        <f t="shared" si="57"/>
        <v>1.0000000000000001E-30</v>
      </c>
      <c r="AW47" s="40">
        <f t="shared" si="58"/>
        <v>1.0000000000000001E-30</v>
      </c>
      <c r="AX47" s="41">
        <f t="shared" si="59"/>
        <v>1.0000000000000001E-30</v>
      </c>
      <c r="AY47" s="41">
        <f t="shared" si="60"/>
        <v>1.0000000000000001E-30</v>
      </c>
      <c r="BA47" s="29" t="str">
        <f>IF((SUMIFS(Effektmåling!$J$178:$J$182,Effektmåling!$D$178:$D$182,$B47,$AH$120:$AH$124,BA$3))&lt;&gt;0,(SUMIFS(Effektmåling!$J$178:$J$182,Effektmåling!$D$178:$D$182,$B47,$AH$120:$AH$124,BA$3))*-AT47,"")</f>
        <v/>
      </c>
      <c r="BB47" s="29" t="str">
        <f>IF((SUMIFS(Effektmåling!$J$178:$J$182,Effektmåling!$D$178:$D$182,$B47,$AH$120:$AH$124,BB$3))&lt;&gt;0,(SUMIFS(Effektmåling!$J$178:$J$182,Effektmåling!$D$178:$D$182,$B47,$AH$120:$AH$124,BB$3))*-AU47,"")</f>
        <v/>
      </c>
      <c r="BC47" s="29" t="str">
        <f>IF((SUMIFS(Effektmåling!$J$178:$J$182,Effektmåling!$D$178:$D$182,$B47,$AH$120:$AH$124,BC$3))&lt;&gt;0,(SUMIFS(Effektmåling!$J$178:$J$182,Effektmåling!$D$178:$D$182,$B47,$AH$120:$AH$124,BC$3))*-AV47,"")</f>
        <v/>
      </c>
      <c r="BD47" s="29" t="str">
        <f>IF((SUMIFS(Effektmåling!$J$178:$J$182,Effektmåling!$D$178:$D$182,$B47,$AH$120:$AH$124,BD$3))&lt;&gt;0,(SUMIFS(Effektmåling!$J$178:$J$182,Effektmåling!$D$178:$D$182,$B47,$AH$120:$AH$124,BD$3))*-AW47,"")</f>
        <v/>
      </c>
      <c r="BE47" s="29" t="str">
        <f>IF((SUMIFS(Effektmåling!$J$178:$J$182,Effektmåling!$D$178:$D$182,$B47,$AH$120:$AH$124,BE$3))&lt;&gt;0,(SUMIFS(Effektmåling!$J$178:$J$182,Effektmåling!$D$178:$D$182,$B47,$AH$120:$AH$124,BE$3))*-AX47,"")</f>
        <v/>
      </c>
      <c r="BF47" s="29" t="str">
        <f>IF((SUMIFS(Effektmåling!$J$178:$J$182,Effektmåling!$D$178:$D$182,$B47,$AH$120:$AH$124,BF$3))&lt;&gt;0,(SUMIFS(Effektmåling!$J$178:$J$182,Effektmåling!$D$178:$D$182,$B47,$AH$120:$AH$124,BF$3))*-AY47,"")</f>
        <v/>
      </c>
      <c r="BH47" s="29" t="str">
        <f>IF((SUMIFS(Effektmåling!$J$163:$J$167,Effektmåling!$D$163:$D$167,$B47,$AO$120:$AO$124,BH$3))&lt;&gt;0,(SUMIFS(Effektmåling!$J$163:$J$167,Effektmåling!$D$163:$D$167,$B47,$AO$120:$AO$124,BH$3))*-AT47,"")</f>
        <v/>
      </c>
      <c r="BI47" s="29" t="str">
        <f>IF((SUMIFS(Effektmåling!$J$163:$J$167,Effektmåling!$D$163:$D$167,$B47,$AO$120:$AO$124,BI$3))&lt;&gt;0,(SUMIFS(Effektmåling!$J$163:$J$167,Effektmåling!$D$163:$D$167,$B47,$AO$120:$AO$124,BI$3))*-AU47,"")</f>
        <v/>
      </c>
      <c r="BJ47" s="29" t="str">
        <f>IF((SUMIFS(Effektmåling!$J$163:$J$167,Effektmåling!$D$163:$D$167,$B47,$AO$120:$AO$124,BJ$3))&lt;&gt;0,(SUMIFS(Effektmåling!$J$163:$J$167,Effektmåling!$D$163:$D$167,$B47,$AO$120:$AO$124,BJ$3))*-AV47,"")</f>
        <v/>
      </c>
      <c r="BK47" s="29" t="str">
        <f>IF((SUMIFS(Effektmåling!$J$163:$J$167,Effektmåling!$D$163:$D$167,$B47,$AO$120:$AO$124,BK$3))&lt;&gt;0,(SUMIFS(Effektmåling!$J$163:$J$167,Effektmåling!$D$163:$D$167,$B47,$AO$120:$AO$124,BK$3))*-AW47,"")</f>
        <v/>
      </c>
      <c r="BL47" s="29" t="str">
        <f>IF((SUMIFS(Effektmåling!$J$163:$J$167,Effektmåling!$D$163:$D$167,$B47,$AO$120:$AO$124,BL$3))&lt;&gt;0,(SUMIFS(Effektmåling!$J$163:$J$167,Effektmåling!$D$163:$D$167,$B47,$AO$120:$AO$124,BL$3))*-AX47,"")</f>
        <v/>
      </c>
      <c r="BM47" s="29" t="str">
        <f>IF((SUMIFS(Effektmåling!$J$163:$J$167,Effektmåling!$D$163:$D$167,$B47,$AO$120:$AO$124,BM$3))&lt;&gt;0,(SUMIFS(Effektmåling!$J$163:$J$167,Effektmåling!$D$163:$D$167,$B47,$AO$120:$AO$124,BM$3))*-AY47,"")</f>
        <v/>
      </c>
      <c r="BO47" s="211">
        <f t="shared" ca="1" si="24"/>
        <v>100000</v>
      </c>
      <c r="BP47" s="207" t="str">
        <f t="shared" si="52"/>
        <v>Kød, andet</v>
      </c>
      <c r="BQ47" s="29">
        <f t="shared" ca="1" si="25"/>
        <v>0</v>
      </c>
      <c r="BR47" s="29">
        <f t="shared" ca="1" si="53"/>
        <v>100000</v>
      </c>
      <c r="BS47" s="29"/>
      <c r="BT47" s="29"/>
      <c r="BU47" s="29"/>
      <c r="BV47" s="29"/>
      <c r="BW47" s="212"/>
    </row>
    <row r="48" spans="1:75" x14ac:dyDescent="0.15">
      <c r="A48" s="474">
        <f t="shared" si="5"/>
        <v>44</v>
      </c>
      <c r="B48" s="19" t="s">
        <v>289</v>
      </c>
      <c r="C48" s="19">
        <v>1</v>
      </c>
      <c r="D48" s="27">
        <v>21.85</v>
      </c>
      <c r="E48" s="25"/>
      <c r="F48" s="26">
        <v>8.3000000000000001E-3</v>
      </c>
      <c r="G48" s="25"/>
      <c r="H48" s="119">
        <v>0</v>
      </c>
      <c r="I48" s="74">
        <v>0</v>
      </c>
      <c r="J48" s="119">
        <v>0</v>
      </c>
      <c r="K48" s="74">
        <v>0</v>
      </c>
      <c r="L48" s="131"/>
      <c r="M48" s="74">
        <v>0</v>
      </c>
      <c r="O48" s="142">
        <f t="shared" si="18"/>
        <v>8.3000000000000001E-3</v>
      </c>
      <c r="P48" s="142">
        <f t="shared" si="19"/>
        <v>0</v>
      </c>
      <c r="Q48" s="142">
        <f t="shared" si="20"/>
        <v>0</v>
      </c>
      <c r="R48" s="142">
        <f t="shared" si="21"/>
        <v>-8.3000000000000001E-3</v>
      </c>
      <c r="S48" s="142">
        <f t="shared" si="22"/>
        <v>-8.3000000000000001E-3</v>
      </c>
      <c r="T48" s="142">
        <f t="shared" si="23"/>
        <v>0</v>
      </c>
      <c r="V48" s="29">
        <f ca="1">SUMIF(Effektmåling!$D$53:$E$57,'DB materialer'!B48,Effektmåling!$H$53:$H$57)</f>
        <v>0</v>
      </c>
      <c r="W48" s="477" t="str">
        <f ca="1">IF((V48*D48)=0,"",IF(Effektmåling!$Q$241="Ja",1.3*(V48*D48),V48*D48))</f>
        <v/>
      </c>
      <c r="X48" s="29" t="str">
        <f ca="1">IF(W48="","",RANK(W48,$W$7:$W$56,0)+COUNTIF($W$7:W48,W48)-1)</f>
        <v/>
      </c>
      <c r="Y48" s="29" t="str">
        <f t="shared" ca="1" si="54"/>
        <v/>
      </c>
      <c r="AA48" s="29">
        <f ca="1">$C$122*SUMIF(Effektmåling!$D$128:$E$132,'DB materialer'!$B48,Effektmåling!$I$128:$I$132)</f>
        <v>0</v>
      </c>
      <c r="AB48" s="477" t="str">
        <f ca="1">IF((AA48*D48)=0,"",IF(Effektmåling!$Q$241="Ja",1.3*(AA48*D48),AA48*D48))</f>
        <v/>
      </c>
      <c r="AC48" s="29" t="str">
        <f ca="1">IF(AB48="","",RANK(AB48,$AB$7:$AB$56,0)+COUNTIF($AB$7:AB48,AB48)-1)</f>
        <v/>
      </c>
      <c r="AD48" s="29">
        <f t="shared" ca="1" si="51"/>
        <v>0</v>
      </c>
      <c r="AE48" s="29"/>
      <c r="AF48" s="29" t="str">
        <f>IF((SUMIFS(Effektmåling!$J$178:$J$182,Effektmåling!$D$178:$D$182,$B48,$AH$120:$AH$124,'DB materialer'!AF$3))&lt;&gt;0,(SUMIFS(Effektmåling!$J$178:$J$182,Effektmåling!$D$178:$D$182,$B48,$AH$120:$AH$124,'DB materialer'!AF$3))*-O48,"")</f>
        <v/>
      </c>
      <c r="AG48" s="29" t="str">
        <f>IF((SUMIFS(Effektmåling!$J$178:$J$182,Effektmåling!$D$178:$D$182,$B48,$AH$120:$AH$124,'DB materialer'!AG$3))&lt;&gt;0,(SUMIFS(Effektmåling!$J$178:$J$182,Effektmåling!$D$178:$D$182,$B48,$AH$120:$AH$124,'DB materialer'!AG$3))*-P48,"")</f>
        <v/>
      </c>
      <c r="AH48" s="29" t="str">
        <f>IF((SUMIFS(Effektmåling!$J$178:$J$182,Effektmåling!$D$178:$D$182,$B48,$AH$120:$AH$124,'DB materialer'!AH$3))&lt;&gt;0,(SUMIFS(Effektmåling!$J$178:$J$182,Effektmåling!$D$178:$D$182,$B48,$AH$120:$AH$124,'DB materialer'!AH$3))*-Q48,"")</f>
        <v/>
      </c>
      <c r="AI48" s="29" t="str">
        <f>IF((SUMIFS(Effektmåling!$J$178:$J$182,Effektmåling!$D$178:$D$182,$B48,$AH$120:$AH$124,'DB materialer'!AI$3))&lt;&gt;0,(SUMIFS(Effektmåling!$J$178:$J$182,Effektmåling!$D$178:$D$182,$B48,$AH$120:$AH$124,'DB materialer'!AI$3))*-R48,"")</f>
        <v/>
      </c>
      <c r="AJ48" s="29" t="str">
        <f>IF((SUMIFS(Effektmåling!$J$178:$J$182,Effektmåling!$D$178:$D$182,$B48,$AH$120:$AH$124,'DB materialer'!AJ$3))&lt;&gt;0,(SUMIFS(Effektmåling!$J$178:$J$182,Effektmåling!$D$178:$D$182,$B48,$AH$120:$AH$124,'DB materialer'!AJ$3))*-S48,"")</f>
        <v/>
      </c>
      <c r="AK48" s="29" t="str">
        <f>IF((SUMIFS(Effektmåling!$J$178:$J$182,Effektmåling!$D$178:$D$182,$B48,$AH$120:$AH$124,'DB materialer'!AK$3))&lt;&gt;0,(SUMIFS(Effektmåling!$J$178:$J$182,Effektmåling!$D$178:$D$182,$B48,$AH$120:$AH$124,'DB materialer'!AK$3))*-T48,"")</f>
        <v/>
      </c>
      <c r="AM48" s="29" t="str">
        <f>IF((SUMIFS(Effektmåling!$J$163:$J$167,Effektmåling!$D$163:$D$167,$B48,$AO$120:$AO$124,'DB materialer'!AM$3))&lt;&gt;0,(SUMIFS(Effektmåling!$J$163:$J$167,Effektmåling!$D$163:$D$167,$B48,$AO$120:$AO$124,'DB materialer'!AM$3))*(-O48)*($C$122),"")</f>
        <v/>
      </c>
      <c r="AN48" s="29" t="str">
        <f>IF((SUMIFS(Effektmåling!$J$163:$J$167,Effektmåling!$D$163:$D$167,$B48,$AO$120:$AO$124,'DB materialer'!AN$3))&lt;&gt;0,(SUMIFS(Effektmåling!$J$163:$J$167,Effektmåling!$D$163:$D$167,$B48,$AO$120:$AO$124,'DB materialer'!AN$3))*(-P48)*($C$122),"")</f>
        <v/>
      </c>
      <c r="AO48" s="29" t="str">
        <f>IF((SUMIFS(Effektmåling!$J$163:$J$167,Effektmåling!$D$163:$D$167,$B48,$AO$120:$AO$124,'DB materialer'!AO$3))&lt;&gt;0,(SUMIFS(Effektmåling!$J$163:$J$167,Effektmåling!$D$163:$D$167,$B48,$AO$120:$AO$124,'DB materialer'!AO$3))*(-Q48)*($C$122),"")</f>
        <v/>
      </c>
      <c r="AP48" s="29" t="str">
        <f>IF((SUMIFS(Effektmåling!$J$163:$J$167,Effektmåling!$D$163:$D$167,$B48,$AO$120:$AO$124,'DB materialer'!AP$3))&lt;&gt;0,(SUMIFS(Effektmåling!$J$163:$J$167,Effektmåling!$D$163:$D$167,$B48,$AO$120:$AO$124,'DB materialer'!AP$3))*(-R48)*($C$122),"")</f>
        <v/>
      </c>
      <c r="AQ48" s="29" t="str">
        <f>IF((SUMIFS(Effektmåling!$J$163:$J$167,Effektmåling!$D$163:$D$167,$B48,$AO$120:$AO$124,'DB materialer'!AQ$3))&lt;&gt;0,(SUMIFS(Effektmåling!$J$163:$J$167,Effektmåling!$D$163:$D$167,$B48,$AO$120:$AO$124,'DB materialer'!AQ$3))*(-S48)*($C$122),"")</f>
        <v/>
      </c>
      <c r="AR48" s="29" t="str">
        <f>IF((SUMIFS(Effektmåling!$J$163:$J$167,Effektmåling!$D$163:$D$167,$B48,$AO$120:$AO$124,'DB materialer'!AR$3))&lt;&gt;0,(SUMIFS(Effektmåling!$J$163:$J$167,Effektmåling!$D$163:$D$167,$B48,$AO$120:$AO$124,'DB materialer'!AR$3))*(-T48)*($C$122),"")</f>
        <v/>
      </c>
      <c r="AT48" s="30">
        <f t="shared" si="55"/>
        <v>1.0000000000000001E-30</v>
      </c>
      <c r="AU48" s="40">
        <f t="shared" si="56"/>
        <v>1.0000000000000001E-30</v>
      </c>
      <c r="AV48" s="41">
        <f t="shared" si="57"/>
        <v>1.0000000000000001E-30</v>
      </c>
      <c r="AW48" s="40">
        <f t="shared" si="58"/>
        <v>1.0000000000000001E-30</v>
      </c>
      <c r="AX48" s="41">
        <f t="shared" si="59"/>
        <v>1.0000000000000001E-30</v>
      </c>
      <c r="AY48" s="41">
        <f t="shared" si="60"/>
        <v>1.0000000000000001E-30</v>
      </c>
      <c r="BA48" s="29" t="str">
        <f>IF((SUMIFS(Effektmåling!$J$178:$J$182,Effektmåling!$D$178:$D$182,$B48,$AH$120:$AH$124,BA$3))&lt;&gt;0,(SUMIFS(Effektmåling!$J$178:$J$182,Effektmåling!$D$178:$D$182,$B48,$AH$120:$AH$124,BA$3))*-AT48,"")</f>
        <v/>
      </c>
      <c r="BB48" s="29" t="str">
        <f>IF((SUMIFS(Effektmåling!$J$178:$J$182,Effektmåling!$D$178:$D$182,$B48,$AH$120:$AH$124,BB$3))&lt;&gt;0,(SUMIFS(Effektmåling!$J$178:$J$182,Effektmåling!$D$178:$D$182,$B48,$AH$120:$AH$124,BB$3))*-AU48,"")</f>
        <v/>
      </c>
      <c r="BC48" s="29" t="str">
        <f>IF((SUMIFS(Effektmåling!$J$178:$J$182,Effektmåling!$D$178:$D$182,$B48,$AH$120:$AH$124,BC$3))&lt;&gt;0,(SUMIFS(Effektmåling!$J$178:$J$182,Effektmåling!$D$178:$D$182,$B48,$AH$120:$AH$124,BC$3))*-AV48,"")</f>
        <v/>
      </c>
      <c r="BD48" s="29" t="str">
        <f>IF((SUMIFS(Effektmåling!$J$178:$J$182,Effektmåling!$D$178:$D$182,$B48,$AH$120:$AH$124,BD$3))&lt;&gt;0,(SUMIFS(Effektmåling!$J$178:$J$182,Effektmåling!$D$178:$D$182,$B48,$AH$120:$AH$124,BD$3))*-AW48,"")</f>
        <v/>
      </c>
      <c r="BE48" s="29" t="str">
        <f>IF((SUMIFS(Effektmåling!$J$178:$J$182,Effektmåling!$D$178:$D$182,$B48,$AH$120:$AH$124,BE$3))&lt;&gt;0,(SUMIFS(Effektmåling!$J$178:$J$182,Effektmåling!$D$178:$D$182,$B48,$AH$120:$AH$124,BE$3))*-AX48,"")</f>
        <v/>
      </c>
      <c r="BF48" s="29" t="str">
        <f>IF((SUMIFS(Effektmåling!$J$178:$J$182,Effektmåling!$D$178:$D$182,$B48,$AH$120:$AH$124,BF$3))&lt;&gt;0,(SUMIFS(Effektmåling!$J$178:$J$182,Effektmåling!$D$178:$D$182,$B48,$AH$120:$AH$124,BF$3))*-AY48,"")</f>
        <v/>
      </c>
      <c r="BH48" s="29" t="str">
        <f>IF((SUMIFS(Effektmåling!$J$163:$J$167,Effektmåling!$D$163:$D$167,$B48,$AO$120:$AO$124,BH$3))&lt;&gt;0,(SUMIFS(Effektmåling!$J$163:$J$167,Effektmåling!$D$163:$D$167,$B48,$AO$120:$AO$124,BH$3))*-AT48,"")</f>
        <v/>
      </c>
      <c r="BI48" s="29" t="str">
        <f>IF((SUMIFS(Effektmåling!$J$163:$J$167,Effektmåling!$D$163:$D$167,$B48,$AO$120:$AO$124,BI$3))&lt;&gt;0,(SUMIFS(Effektmåling!$J$163:$J$167,Effektmåling!$D$163:$D$167,$B48,$AO$120:$AO$124,BI$3))*-AU48,"")</f>
        <v/>
      </c>
      <c r="BJ48" s="29" t="str">
        <f>IF((SUMIFS(Effektmåling!$J$163:$J$167,Effektmåling!$D$163:$D$167,$B48,$AO$120:$AO$124,BJ$3))&lt;&gt;0,(SUMIFS(Effektmåling!$J$163:$J$167,Effektmåling!$D$163:$D$167,$B48,$AO$120:$AO$124,BJ$3))*-AV48,"")</f>
        <v/>
      </c>
      <c r="BK48" s="29" t="str">
        <f>IF((SUMIFS(Effektmåling!$J$163:$J$167,Effektmåling!$D$163:$D$167,$B48,$AO$120:$AO$124,BK$3))&lt;&gt;0,(SUMIFS(Effektmåling!$J$163:$J$167,Effektmåling!$D$163:$D$167,$B48,$AO$120:$AO$124,BK$3))*-AW48,"")</f>
        <v/>
      </c>
      <c r="BL48" s="29" t="str">
        <f>IF((SUMIFS(Effektmåling!$J$163:$J$167,Effektmåling!$D$163:$D$167,$B48,$AO$120:$AO$124,BL$3))&lt;&gt;0,(SUMIFS(Effektmåling!$J$163:$J$167,Effektmåling!$D$163:$D$167,$B48,$AO$120:$AO$124,BL$3))*-AX48,"")</f>
        <v/>
      </c>
      <c r="BM48" s="29" t="str">
        <f>IF((SUMIFS(Effektmåling!$J$163:$J$167,Effektmåling!$D$163:$D$167,$B48,$AO$120:$AO$124,BM$3))&lt;&gt;0,(SUMIFS(Effektmåling!$J$163:$J$167,Effektmåling!$D$163:$D$167,$B48,$AO$120:$AO$124,BM$3))*-AY48,"")</f>
        <v/>
      </c>
      <c r="BO48" s="211">
        <f t="shared" ca="1" si="24"/>
        <v>100000</v>
      </c>
      <c r="BP48" s="207" t="str">
        <f t="shared" si="52"/>
        <v>Kød, okse-</v>
      </c>
      <c r="BQ48" s="29">
        <f t="shared" ca="1" si="25"/>
        <v>0</v>
      </c>
      <c r="BR48" s="29">
        <f t="shared" ca="1" si="53"/>
        <v>100000</v>
      </c>
      <c r="BS48" s="29"/>
      <c r="BT48" s="29"/>
      <c r="BU48" s="29"/>
      <c r="BV48" s="29"/>
      <c r="BW48" s="212"/>
    </row>
    <row r="49" spans="1:82" x14ac:dyDescent="0.15">
      <c r="A49" s="474">
        <f t="shared" si="5"/>
        <v>45</v>
      </c>
      <c r="B49" s="19" t="s">
        <v>290</v>
      </c>
      <c r="C49" s="19">
        <v>1</v>
      </c>
      <c r="D49" s="27">
        <v>12.35</v>
      </c>
      <c r="E49" s="25"/>
      <c r="F49" s="26">
        <v>8.3000000000000001E-3</v>
      </c>
      <c r="G49" s="25"/>
      <c r="H49" s="119">
        <v>0</v>
      </c>
      <c r="I49" s="74">
        <v>0</v>
      </c>
      <c r="J49" s="119">
        <v>0</v>
      </c>
      <c r="K49" s="74">
        <v>0</v>
      </c>
      <c r="L49" s="131"/>
      <c r="M49" s="74">
        <v>0</v>
      </c>
      <c r="O49" s="142">
        <f t="shared" si="18"/>
        <v>8.3000000000000001E-3</v>
      </c>
      <c r="P49" s="142">
        <f t="shared" si="19"/>
        <v>0</v>
      </c>
      <c r="Q49" s="142">
        <f t="shared" si="20"/>
        <v>0</v>
      </c>
      <c r="R49" s="142">
        <f t="shared" si="21"/>
        <v>-8.3000000000000001E-3</v>
      </c>
      <c r="S49" s="142">
        <f t="shared" si="22"/>
        <v>-8.3000000000000001E-3</v>
      </c>
      <c r="T49" s="142">
        <f t="shared" si="23"/>
        <v>0</v>
      </c>
      <c r="V49" s="29">
        <f ca="1">SUMIF(Effektmåling!$D$53:$E$57,'DB materialer'!B49,Effektmåling!$H$53:$H$57)</f>
        <v>0</v>
      </c>
      <c r="W49" s="477" t="str">
        <f ca="1">IF((V49*D49)=0,"",IF(Effektmåling!$Q$241="Ja",1.3*(V49*D49),V49*D49))</f>
        <v/>
      </c>
      <c r="X49" s="29" t="str">
        <f ca="1">IF(W49="","",RANK(W49,$W$7:$W$56,0)+COUNTIF($W$7:W49,W49)-1)</f>
        <v/>
      </c>
      <c r="Y49" s="29" t="str">
        <f t="shared" ca="1" si="54"/>
        <v/>
      </c>
      <c r="AA49" s="29">
        <f ca="1">$C$122*SUMIF(Effektmåling!$D$128:$E$132,'DB materialer'!$B49,Effektmåling!$I$128:$I$132)</f>
        <v>0</v>
      </c>
      <c r="AB49" s="477" t="str">
        <f ca="1">IF((AA49*D49)=0,"",IF(Effektmåling!$Q$241="Ja",1.3*(AA49*D49),AA49*D49))</f>
        <v/>
      </c>
      <c r="AC49" s="29" t="str">
        <f ca="1">IF(AB49="","",RANK(AB49,$AB$7:$AB$56,0)+COUNTIF($AB$7:AB49,AB49)-1)</f>
        <v/>
      </c>
      <c r="AD49" s="29">
        <f t="shared" ca="1" si="51"/>
        <v>0</v>
      </c>
      <c r="AE49" s="29"/>
      <c r="AF49" s="29" t="str">
        <f>IF((SUMIFS(Effektmåling!$J$178:$J$182,Effektmåling!$D$178:$D$182,$B49,$AH$120:$AH$124,'DB materialer'!AF$3))&lt;&gt;0,(SUMIFS(Effektmåling!$J$178:$J$182,Effektmåling!$D$178:$D$182,$B49,$AH$120:$AH$124,'DB materialer'!AF$3))*-O49,"")</f>
        <v/>
      </c>
      <c r="AG49" s="29" t="str">
        <f>IF((SUMIFS(Effektmåling!$J$178:$J$182,Effektmåling!$D$178:$D$182,$B49,$AH$120:$AH$124,'DB materialer'!AG$3))&lt;&gt;0,(SUMIFS(Effektmåling!$J$178:$J$182,Effektmåling!$D$178:$D$182,$B49,$AH$120:$AH$124,'DB materialer'!AG$3))*-P49,"")</f>
        <v/>
      </c>
      <c r="AH49" s="29" t="str">
        <f>IF((SUMIFS(Effektmåling!$J$178:$J$182,Effektmåling!$D$178:$D$182,$B49,$AH$120:$AH$124,'DB materialer'!AH$3))&lt;&gt;0,(SUMIFS(Effektmåling!$J$178:$J$182,Effektmåling!$D$178:$D$182,$B49,$AH$120:$AH$124,'DB materialer'!AH$3))*-Q49,"")</f>
        <v/>
      </c>
      <c r="AI49" s="29" t="str">
        <f>IF((SUMIFS(Effektmåling!$J$178:$J$182,Effektmåling!$D$178:$D$182,$B49,$AH$120:$AH$124,'DB materialer'!AI$3))&lt;&gt;0,(SUMIFS(Effektmåling!$J$178:$J$182,Effektmåling!$D$178:$D$182,$B49,$AH$120:$AH$124,'DB materialer'!AI$3))*-R49,"")</f>
        <v/>
      </c>
      <c r="AJ49" s="29" t="str">
        <f>IF((SUMIFS(Effektmåling!$J$178:$J$182,Effektmåling!$D$178:$D$182,$B49,$AH$120:$AH$124,'DB materialer'!AJ$3))&lt;&gt;0,(SUMIFS(Effektmåling!$J$178:$J$182,Effektmåling!$D$178:$D$182,$B49,$AH$120:$AH$124,'DB materialer'!AJ$3))*-S49,"")</f>
        <v/>
      </c>
      <c r="AK49" s="29" t="str">
        <f>IF((SUMIFS(Effektmåling!$J$178:$J$182,Effektmåling!$D$178:$D$182,$B49,$AH$120:$AH$124,'DB materialer'!AK$3))&lt;&gt;0,(SUMIFS(Effektmåling!$J$178:$J$182,Effektmåling!$D$178:$D$182,$B49,$AH$120:$AH$124,'DB materialer'!AK$3))*-T49,"")</f>
        <v/>
      </c>
      <c r="AM49" s="29" t="str">
        <f>IF((SUMIFS(Effektmåling!$J$163:$J$167,Effektmåling!$D$163:$D$167,$B49,$AO$120:$AO$124,'DB materialer'!AM$3))&lt;&gt;0,(SUMIFS(Effektmåling!$J$163:$J$167,Effektmåling!$D$163:$D$167,$B49,$AO$120:$AO$124,'DB materialer'!AM$3))*(-O49)*($C$122),"")</f>
        <v/>
      </c>
      <c r="AN49" s="29" t="str">
        <f>IF((SUMIFS(Effektmåling!$J$163:$J$167,Effektmåling!$D$163:$D$167,$B49,$AO$120:$AO$124,'DB materialer'!AN$3))&lt;&gt;0,(SUMIFS(Effektmåling!$J$163:$J$167,Effektmåling!$D$163:$D$167,$B49,$AO$120:$AO$124,'DB materialer'!AN$3))*(-P49)*($C$122),"")</f>
        <v/>
      </c>
      <c r="AO49" s="29" t="str">
        <f>IF((SUMIFS(Effektmåling!$J$163:$J$167,Effektmåling!$D$163:$D$167,$B49,$AO$120:$AO$124,'DB materialer'!AO$3))&lt;&gt;0,(SUMIFS(Effektmåling!$J$163:$J$167,Effektmåling!$D$163:$D$167,$B49,$AO$120:$AO$124,'DB materialer'!AO$3))*(-Q49)*($C$122),"")</f>
        <v/>
      </c>
      <c r="AP49" s="29" t="str">
        <f>IF((SUMIFS(Effektmåling!$J$163:$J$167,Effektmåling!$D$163:$D$167,$B49,$AO$120:$AO$124,'DB materialer'!AP$3))&lt;&gt;0,(SUMIFS(Effektmåling!$J$163:$J$167,Effektmåling!$D$163:$D$167,$B49,$AO$120:$AO$124,'DB materialer'!AP$3))*(-R49)*($C$122),"")</f>
        <v/>
      </c>
      <c r="AQ49" s="29" t="str">
        <f>IF((SUMIFS(Effektmåling!$J$163:$J$167,Effektmåling!$D$163:$D$167,$B49,$AO$120:$AO$124,'DB materialer'!AQ$3))&lt;&gt;0,(SUMIFS(Effektmåling!$J$163:$J$167,Effektmåling!$D$163:$D$167,$B49,$AO$120:$AO$124,'DB materialer'!AQ$3))*(-S49)*($C$122),"")</f>
        <v/>
      </c>
      <c r="AR49" s="29" t="str">
        <f>IF((SUMIFS(Effektmåling!$J$163:$J$167,Effektmåling!$D$163:$D$167,$B49,$AO$120:$AO$124,'DB materialer'!AR$3))&lt;&gt;0,(SUMIFS(Effektmåling!$J$163:$J$167,Effektmåling!$D$163:$D$167,$B49,$AO$120:$AO$124,'DB materialer'!AR$3))*(-T49)*($C$122),"")</f>
        <v/>
      </c>
      <c r="AT49" s="30">
        <f t="shared" si="55"/>
        <v>1.0000000000000001E-30</v>
      </c>
      <c r="AU49" s="40">
        <f t="shared" si="56"/>
        <v>1.0000000000000001E-30</v>
      </c>
      <c r="AV49" s="41">
        <f t="shared" si="57"/>
        <v>1.0000000000000001E-30</v>
      </c>
      <c r="AW49" s="40">
        <f t="shared" si="58"/>
        <v>1.0000000000000001E-30</v>
      </c>
      <c r="AX49" s="41">
        <f t="shared" si="59"/>
        <v>1.0000000000000001E-30</v>
      </c>
      <c r="AY49" s="41">
        <f t="shared" si="60"/>
        <v>1.0000000000000001E-30</v>
      </c>
      <c r="BA49" s="29" t="str">
        <f>IF((SUMIFS(Effektmåling!$J$178:$J$182,Effektmåling!$D$178:$D$182,$B49,$AH$120:$AH$124,BA$3))&lt;&gt;0,(SUMIFS(Effektmåling!$J$178:$J$182,Effektmåling!$D$178:$D$182,$B49,$AH$120:$AH$124,BA$3))*-AT49,"")</f>
        <v/>
      </c>
      <c r="BB49" s="29" t="str">
        <f>IF((SUMIFS(Effektmåling!$J$178:$J$182,Effektmåling!$D$178:$D$182,$B49,$AH$120:$AH$124,BB$3))&lt;&gt;0,(SUMIFS(Effektmåling!$J$178:$J$182,Effektmåling!$D$178:$D$182,$B49,$AH$120:$AH$124,BB$3))*-AU49,"")</f>
        <v/>
      </c>
      <c r="BC49" s="29" t="str">
        <f>IF((SUMIFS(Effektmåling!$J$178:$J$182,Effektmåling!$D$178:$D$182,$B49,$AH$120:$AH$124,BC$3))&lt;&gt;0,(SUMIFS(Effektmåling!$J$178:$J$182,Effektmåling!$D$178:$D$182,$B49,$AH$120:$AH$124,BC$3))*-AV49,"")</f>
        <v/>
      </c>
      <c r="BD49" s="29" t="str">
        <f>IF((SUMIFS(Effektmåling!$J$178:$J$182,Effektmåling!$D$178:$D$182,$B49,$AH$120:$AH$124,BD$3))&lt;&gt;0,(SUMIFS(Effektmåling!$J$178:$J$182,Effektmåling!$D$178:$D$182,$B49,$AH$120:$AH$124,BD$3))*-AW49,"")</f>
        <v/>
      </c>
      <c r="BE49" s="29" t="str">
        <f>IF((SUMIFS(Effektmåling!$J$178:$J$182,Effektmåling!$D$178:$D$182,$B49,$AH$120:$AH$124,BE$3))&lt;&gt;0,(SUMIFS(Effektmåling!$J$178:$J$182,Effektmåling!$D$178:$D$182,$B49,$AH$120:$AH$124,BE$3))*-AX49,"")</f>
        <v/>
      </c>
      <c r="BF49" s="29" t="str">
        <f>IF((SUMIFS(Effektmåling!$J$178:$J$182,Effektmåling!$D$178:$D$182,$B49,$AH$120:$AH$124,BF$3))&lt;&gt;0,(SUMIFS(Effektmåling!$J$178:$J$182,Effektmåling!$D$178:$D$182,$B49,$AH$120:$AH$124,BF$3))*-AY49,"")</f>
        <v/>
      </c>
      <c r="BH49" s="29" t="str">
        <f>IF((SUMIFS(Effektmåling!$J$163:$J$167,Effektmåling!$D$163:$D$167,$B49,$AO$120:$AO$124,BH$3))&lt;&gt;0,(SUMIFS(Effektmåling!$J$163:$J$167,Effektmåling!$D$163:$D$167,$B49,$AO$120:$AO$124,BH$3))*-AT49,"")</f>
        <v/>
      </c>
      <c r="BI49" s="29" t="str">
        <f>IF((SUMIFS(Effektmåling!$J$163:$J$167,Effektmåling!$D$163:$D$167,$B49,$AO$120:$AO$124,BI$3))&lt;&gt;0,(SUMIFS(Effektmåling!$J$163:$J$167,Effektmåling!$D$163:$D$167,$B49,$AO$120:$AO$124,BI$3))*-AU49,"")</f>
        <v/>
      </c>
      <c r="BJ49" s="29" t="str">
        <f>IF((SUMIFS(Effektmåling!$J$163:$J$167,Effektmåling!$D$163:$D$167,$B49,$AO$120:$AO$124,BJ$3))&lt;&gt;0,(SUMIFS(Effektmåling!$J$163:$J$167,Effektmåling!$D$163:$D$167,$B49,$AO$120:$AO$124,BJ$3))*-AV49,"")</f>
        <v/>
      </c>
      <c r="BK49" s="29" t="str">
        <f>IF((SUMIFS(Effektmåling!$J$163:$J$167,Effektmåling!$D$163:$D$167,$B49,$AO$120:$AO$124,BK$3))&lt;&gt;0,(SUMIFS(Effektmåling!$J$163:$J$167,Effektmåling!$D$163:$D$167,$B49,$AO$120:$AO$124,BK$3))*-AW49,"")</f>
        <v/>
      </c>
      <c r="BL49" s="29" t="str">
        <f>IF((SUMIFS(Effektmåling!$J$163:$J$167,Effektmåling!$D$163:$D$167,$B49,$AO$120:$AO$124,BL$3))&lt;&gt;0,(SUMIFS(Effektmåling!$J$163:$J$167,Effektmåling!$D$163:$D$167,$B49,$AO$120:$AO$124,BL$3))*-AX49,"")</f>
        <v/>
      </c>
      <c r="BM49" s="29" t="str">
        <f>IF((SUMIFS(Effektmåling!$J$163:$J$167,Effektmåling!$D$163:$D$167,$B49,$AO$120:$AO$124,BM$3))&lt;&gt;0,(SUMIFS(Effektmåling!$J$163:$J$167,Effektmåling!$D$163:$D$167,$B49,$AO$120:$AO$124,BM$3))*-AY49,"")</f>
        <v/>
      </c>
      <c r="BO49" s="211">
        <f t="shared" ca="1" si="24"/>
        <v>100000</v>
      </c>
      <c r="BP49" s="207" t="str">
        <f t="shared" si="52"/>
        <v>Ost</v>
      </c>
      <c r="BQ49" s="29">
        <f t="shared" ca="1" si="25"/>
        <v>0</v>
      </c>
      <c r="BR49" s="29">
        <f t="shared" ca="1" si="53"/>
        <v>100000</v>
      </c>
      <c r="BS49" s="29"/>
      <c r="BT49" s="29"/>
      <c r="BU49" s="29"/>
      <c r="BV49" s="29"/>
      <c r="BW49" s="212"/>
    </row>
    <row r="50" spans="1:82" x14ac:dyDescent="0.15">
      <c r="A50" s="474">
        <f t="shared" si="5"/>
        <v>46</v>
      </c>
      <c r="B50" s="19" t="s">
        <v>291</v>
      </c>
      <c r="C50" s="19">
        <v>1</v>
      </c>
      <c r="D50" s="27">
        <v>2.0019999999999998</v>
      </c>
      <c r="E50" s="25"/>
      <c r="F50" s="26">
        <v>8.3000000000000001E-3</v>
      </c>
      <c r="G50" s="25"/>
      <c r="H50" s="119">
        <v>0</v>
      </c>
      <c r="I50" s="74">
        <v>0</v>
      </c>
      <c r="J50" s="119">
        <v>0</v>
      </c>
      <c r="K50" s="74">
        <v>0</v>
      </c>
      <c r="L50" s="131"/>
      <c r="M50" s="74">
        <v>0</v>
      </c>
      <c r="O50" s="142">
        <f t="shared" si="18"/>
        <v>8.3000000000000001E-3</v>
      </c>
      <c r="P50" s="142">
        <f t="shared" si="19"/>
        <v>0</v>
      </c>
      <c r="Q50" s="142">
        <f t="shared" si="20"/>
        <v>0</v>
      </c>
      <c r="R50" s="142">
        <f t="shared" si="21"/>
        <v>-8.3000000000000001E-3</v>
      </c>
      <c r="S50" s="142">
        <f t="shared" si="22"/>
        <v>-8.3000000000000001E-3</v>
      </c>
      <c r="T50" s="142">
        <f t="shared" si="23"/>
        <v>0</v>
      </c>
      <c r="V50" s="29">
        <f ca="1">SUMIF(Effektmåling!$D$53:$E$57,'DB materialer'!B50,Effektmåling!$H$53:$H$57)</f>
        <v>0</v>
      </c>
      <c r="W50" s="477" t="str">
        <f ca="1">IF((V50*D50)=0,"",IF(Effektmåling!$Q$241="Ja",1.3*(V50*D50),V50*D50))</f>
        <v/>
      </c>
      <c r="X50" s="29" t="str">
        <f ca="1">IF(W50="","",RANK(W50,$W$7:$W$56,0)+COUNTIF($W$7:W50,W50)-1)</f>
        <v/>
      </c>
      <c r="Y50" s="29" t="str">
        <f t="shared" ca="1" si="54"/>
        <v/>
      </c>
      <c r="AA50" s="29">
        <f ca="1">$C$122*SUMIF(Effektmåling!$D$128:$E$132,'DB materialer'!$B50,Effektmåling!$I$128:$I$132)</f>
        <v>0</v>
      </c>
      <c r="AB50" s="477" t="str">
        <f ca="1">IF((AA50*D50)=0,"",IF(Effektmåling!$Q$241="Ja",1.3*(AA50*D50),AA50*D50))</f>
        <v/>
      </c>
      <c r="AC50" s="29" t="str">
        <f ca="1">IF(AB50="","",RANK(AB50,$AB$7:$AB$56,0)+COUNTIF($AB$7:AB50,AB50)-1)</f>
        <v/>
      </c>
      <c r="AD50" s="29">
        <f t="shared" ca="1" si="51"/>
        <v>0</v>
      </c>
      <c r="AE50" s="29"/>
      <c r="AF50" s="29" t="str">
        <f>IF((SUMIFS(Effektmåling!$J$178:$J$182,Effektmåling!$D$178:$D$182,$B50,$AH$120:$AH$124,'DB materialer'!AF$3))&lt;&gt;0,(SUMIFS(Effektmåling!$J$178:$J$182,Effektmåling!$D$178:$D$182,$B50,$AH$120:$AH$124,'DB materialer'!AF$3))*-O50,"")</f>
        <v/>
      </c>
      <c r="AG50" s="29" t="str">
        <f>IF((SUMIFS(Effektmåling!$J$178:$J$182,Effektmåling!$D$178:$D$182,$B50,$AH$120:$AH$124,'DB materialer'!AG$3))&lt;&gt;0,(SUMIFS(Effektmåling!$J$178:$J$182,Effektmåling!$D$178:$D$182,$B50,$AH$120:$AH$124,'DB materialer'!AG$3))*-P50,"")</f>
        <v/>
      </c>
      <c r="AH50" s="29" t="str">
        <f>IF((SUMIFS(Effektmåling!$J$178:$J$182,Effektmåling!$D$178:$D$182,$B50,$AH$120:$AH$124,'DB materialer'!AH$3))&lt;&gt;0,(SUMIFS(Effektmåling!$J$178:$J$182,Effektmåling!$D$178:$D$182,$B50,$AH$120:$AH$124,'DB materialer'!AH$3))*-Q50,"")</f>
        <v/>
      </c>
      <c r="AI50" s="29" t="str">
        <f>IF((SUMIFS(Effektmåling!$J$178:$J$182,Effektmåling!$D$178:$D$182,$B50,$AH$120:$AH$124,'DB materialer'!AI$3))&lt;&gt;0,(SUMIFS(Effektmåling!$J$178:$J$182,Effektmåling!$D$178:$D$182,$B50,$AH$120:$AH$124,'DB materialer'!AI$3))*-R50,"")</f>
        <v/>
      </c>
      <c r="AJ50" s="29" t="str">
        <f>IF((SUMIFS(Effektmåling!$J$178:$J$182,Effektmåling!$D$178:$D$182,$B50,$AH$120:$AH$124,'DB materialer'!AJ$3))&lt;&gt;0,(SUMIFS(Effektmåling!$J$178:$J$182,Effektmåling!$D$178:$D$182,$B50,$AH$120:$AH$124,'DB materialer'!AJ$3))*-S50,"")</f>
        <v/>
      </c>
      <c r="AK50" s="29" t="str">
        <f>IF((SUMIFS(Effektmåling!$J$178:$J$182,Effektmåling!$D$178:$D$182,$B50,$AH$120:$AH$124,'DB materialer'!AK$3))&lt;&gt;0,(SUMIFS(Effektmåling!$J$178:$J$182,Effektmåling!$D$178:$D$182,$B50,$AH$120:$AH$124,'DB materialer'!AK$3))*-T50,"")</f>
        <v/>
      </c>
      <c r="AM50" s="29" t="str">
        <f>IF((SUMIFS(Effektmåling!$J$163:$J$167,Effektmåling!$D$163:$D$167,$B50,$AO$120:$AO$124,'DB materialer'!AM$3))&lt;&gt;0,(SUMIFS(Effektmåling!$J$163:$J$167,Effektmåling!$D$163:$D$167,$B50,$AO$120:$AO$124,'DB materialer'!AM$3))*(-O50)*($C$122),"")</f>
        <v/>
      </c>
      <c r="AN50" s="29" t="str">
        <f>IF((SUMIFS(Effektmåling!$J$163:$J$167,Effektmåling!$D$163:$D$167,$B50,$AO$120:$AO$124,'DB materialer'!AN$3))&lt;&gt;0,(SUMIFS(Effektmåling!$J$163:$J$167,Effektmåling!$D$163:$D$167,$B50,$AO$120:$AO$124,'DB materialer'!AN$3))*(-P50)*($C$122),"")</f>
        <v/>
      </c>
      <c r="AO50" s="29" t="str">
        <f>IF((SUMIFS(Effektmåling!$J$163:$J$167,Effektmåling!$D$163:$D$167,$B50,$AO$120:$AO$124,'DB materialer'!AO$3))&lt;&gt;0,(SUMIFS(Effektmåling!$J$163:$J$167,Effektmåling!$D$163:$D$167,$B50,$AO$120:$AO$124,'DB materialer'!AO$3))*(-Q50)*($C$122),"")</f>
        <v/>
      </c>
      <c r="AP50" s="29" t="str">
        <f>IF((SUMIFS(Effektmåling!$J$163:$J$167,Effektmåling!$D$163:$D$167,$B50,$AO$120:$AO$124,'DB materialer'!AP$3))&lt;&gt;0,(SUMIFS(Effektmåling!$J$163:$J$167,Effektmåling!$D$163:$D$167,$B50,$AO$120:$AO$124,'DB materialer'!AP$3))*(-R50)*($C$122),"")</f>
        <v/>
      </c>
      <c r="AQ50" s="29" t="str">
        <f>IF((SUMIFS(Effektmåling!$J$163:$J$167,Effektmåling!$D$163:$D$167,$B50,$AO$120:$AO$124,'DB materialer'!AQ$3))&lt;&gt;0,(SUMIFS(Effektmåling!$J$163:$J$167,Effektmåling!$D$163:$D$167,$B50,$AO$120:$AO$124,'DB materialer'!AQ$3))*(-S50)*($C$122),"")</f>
        <v/>
      </c>
      <c r="AR50" s="29" t="str">
        <f>IF((SUMIFS(Effektmåling!$J$163:$J$167,Effektmåling!$D$163:$D$167,$B50,$AO$120:$AO$124,'DB materialer'!AR$3))&lt;&gt;0,(SUMIFS(Effektmåling!$J$163:$J$167,Effektmåling!$D$163:$D$167,$B50,$AO$120:$AO$124,'DB materialer'!AR$3))*(-T50)*($C$122),"")</f>
        <v/>
      </c>
      <c r="AT50" s="30">
        <f t="shared" si="55"/>
        <v>1.0000000000000001E-30</v>
      </c>
      <c r="AU50" s="40">
        <f t="shared" si="56"/>
        <v>1.0000000000000001E-30</v>
      </c>
      <c r="AV50" s="41">
        <f t="shared" si="57"/>
        <v>1.0000000000000001E-30</v>
      </c>
      <c r="AW50" s="40">
        <f t="shared" si="58"/>
        <v>1.0000000000000001E-30</v>
      </c>
      <c r="AX50" s="41">
        <f t="shared" si="59"/>
        <v>1.0000000000000001E-30</v>
      </c>
      <c r="AY50" s="41">
        <f t="shared" si="60"/>
        <v>1.0000000000000001E-30</v>
      </c>
      <c r="BA50" s="29" t="str">
        <f>IF((SUMIFS(Effektmåling!$J$178:$J$182,Effektmåling!$D$178:$D$182,$B50,$AH$120:$AH$124,BA$3))&lt;&gt;0,(SUMIFS(Effektmåling!$J$178:$J$182,Effektmåling!$D$178:$D$182,$B50,$AH$120:$AH$124,BA$3))*-AT50,"")</f>
        <v/>
      </c>
      <c r="BB50" s="29" t="str">
        <f>IF((SUMIFS(Effektmåling!$J$178:$J$182,Effektmåling!$D$178:$D$182,$B50,$AH$120:$AH$124,BB$3))&lt;&gt;0,(SUMIFS(Effektmåling!$J$178:$J$182,Effektmåling!$D$178:$D$182,$B50,$AH$120:$AH$124,BB$3))*-AU50,"")</f>
        <v/>
      </c>
      <c r="BC50" s="29" t="str">
        <f>IF((SUMIFS(Effektmåling!$J$178:$J$182,Effektmåling!$D$178:$D$182,$B50,$AH$120:$AH$124,BC$3))&lt;&gt;0,(SUMIFS(Effektmåling!$J$178:$J$182,Effektmåling!$D$178:$D$182,$B50,$AH$120:$AH$124,BC$3))*-AV50,"")</f>
        <v/>
      </c>
      <c r="BD50" s="29" t="str">
        <f>IF((SUMIFS(Effektmåling!$J$178:$J$182,Effektmåling!$D$178:$D$182,$B50,$AH$120:$AH$124,BD$3))&lt;&gt;0,(SUMIFS(Effektmåling!$J$178:$J$182,Effektmåling!$D$178:$D$182,$B50,$AH$120:$AH$124,BD$3))*-AW50,"")</f>
        <v/>
      </c>
      <c r="BE50" s="29" t="str">
        <f>IF((SUMIFS(Effektmåling!$J$178:$J$182,Effektmåling!$D$178:$D$182,$B50,$AH$120:$AH$124,BE$3))&lt;&gt;0,(SUMIFS(Effektmåling!$J$178:$J$182,Effektmåling!$D$178:$D$182,$B50,$AH$120:$AH$124,BE$3))*-AX50,"")</f>
        <v/>
      </c>
      <c r="BF50" s="29" t="str">
        <f>IF((SUMIFS(Effektmåling!$J$178:$J$182,Effektmåling!$D$178:$D$182,$B50,$AH$120:$AH$124,BF$3))&lt;&gt;0,(SUMIFS(Effektmåling!$J$178:$J$182,Effektmåling!$D$178:$D$182,$B50,$AH$120:$AH$124,BF$3))*-AY50,"")</f>
        <v/>
      </c>
      <c r="BH50" s="29" t="str">
        <f>IF((SUMIFS(Effektmåling!$J$163:$J$167,Effektmåling!$D$163:$D$167,$B50,$AO$120:$AO$124,BH$3))&lt;&gt;0,(SUMIFS(Effektmåling!$J$163:$J$167,Effektmåling!$D$163:$D$167,$B50,$AO$120:$AO$124,BH$3))*-AT50,"")</f>
        <v/>
      </c>
      <c r="BI50" s="29" t="str">
        <f>IF((SUMIFS(Effektmåling!$J$163:$J$167,Effektmåling!$D$163:$D$167,$B50,$AO$120:$AO$124,BI$3))&lt;&gt;0,(SUMIFS(Effektmåling!$J$163:$J$167,Effektmåling!$D$163:$D$167,$B50,$AO$120:$AO$124,BI$3))*-AU50,"")</f>
        <v/>
      </c>
      <c r="BJ50" s="29" t="str">
        <f>IF((SUMIFS(Effektmåling!$J$163:$J$167,Effektmåling!$D$163:$D$167,$B50,$AO$120:$AO$124,BJ$3))&lt;&gt;0,(SUMIFS(Effektmåling!$J$163:$J$167,Effektmåling!$D$163:$D$167,$B50,$AO$120:$AO$124,BJ$3))*-AV50,"")</f>
        <v/>
      </c>
      <c r="BK50" s="29" t="str">
        <f>IF((SUMIFS(Effektmåling!$J$163:$J$167,Effektmåling!$D$163:$D$167,$B50,$AO$120:$AO$124,BK$3))&lt;&gt;0,(SUMIFS(Effektmåling!$J$163:$J$167,Effektmåling!$D$163:$D$167,$B50,$AO$120:$AO$124,BK$3))*-AW50,"")</f>
        <v/>
      </c>
      <c r="BL50" s="29" t="str">
        <f>IF((SUMIFS(Effektmåling!$J$163:$J$167,Effektmåling!$D$163:$D$167,$B50,$AO$120:$AO$124,BL$3))&lt;&gt;0,(SUMIFS(Effektmåling!$J$163:$J$167,Effektmåling!$D$163:$D$167,$B50,$AO$120:$AO$124,BL$3))*-AX50,"")</f>
        <v/>
      </c>
      <c r="BM50" s="29" t="str">
        <f>IF((SUMIFS(Effektmåling!$J$163:$J$167,Effektmåling!$D$163:$D$167,$B50,$AO$120:$AO$124,BM$3))&lt;&gt;0,(SUMIFS(Effektmåling!$J$163:$J$167,Effektmåling!$D$163:$D$167,$B50,$AO$120:$AO$124,BM$3))*-AY50,"")</f>
        <v/>
      </c>
      <c r="BO50" s="211">
        <f t="shared" ca="1" si="24"/>
        <v>100000</v>
      </c>
      <c r="BP50" s="207" t="str">
        <f t="shared" si="52"/>
        <v>Ris</v>
      </c>
      <c r="BQ50" s="29">
        <f t="shared" ca="1" si="25"/>
        <v>0</v>
      </c>
      <c r="BR50" s="29">
        <f t="shared" ca="1" si="53"/>
        <v>100000</v>
      </c>
      <c r="BS50" s="29"/>
      <c r="BT50" s="29"/>
      <c r="BU50" s="29"/>
      <c r="BV50" s="29"/>
      <c r="BW50" s="212"/>
    </row>
    <row r="51" spans="1:82" ht="21" x14ac:dyDescent="0.15">
      <c r="A51" s="474">
        <f t="shared" si="5"/>
        <v>47</v>
      </c>
      <c r="B51" s="19" t="s">
        <v>292</v>
      </c>
      <c r="C51" s="19">
        <v>1</v>
      </c>
      <c r="D51" s="22">
        <v>1E-4</v>
      </c>
      <c r="E51" s="22">
        <v>2.9000000000000001E-2</v>
      </c>
      <c r="F51" s="22">
        <v>2.9000000000000001E-2</v>
      </c>
      <c r="G51" s="22">
        <v>2.9000000000000001E-2</v>
      </c>
      <c r="H51" s="119">
        <v>0</v>
      </c>
      <c r="I51" s="74">
        <v>0</v>
      </c>
      <c r="J51" s="119">
        <v>0</v>
      </c>
      <c r="K51" s="74">
        <v>0</v>
      </c>
      <c r="L51" s="130">
        <v>4.2376484930889004E-2</v>
      </c>
      <c r="M51" s="74">
        <v>0</v>
      </c>
      <c r="O51" s="142">
        <f t="shared" si="18"/>
        <v>0</v>
      </c>
      <c r="P51" s="142">
        <f t="shared" si="19"/>
        <v>0</v>
      </c>
      <c r="Q51" s="142">
        <f t="shared" si="20"/>
        <v>-2.9000000000000001E-2</v>
      </c>
      <c r="R51" s="142">
        <f t="shared" si="21"/>
        <v>0</v>
      </c>
      <c r="S51" s="142">
        <f t="shared" si="22"/>
        <v>-2.9000000000000001E-2</v>
      </c>
      <c r="T51" s="142">
        <f t="shared" si="23"/>
        <v>-2.9000000000000001E-2</v>
      </c>
      <c r="V51" s="29">
        <f ca="1">SUMIF(Effektmåling!$D$53:$E$57,'DB materialer'!B51,Effektmåling!$H$53:$H$57)</f>
        <v>0</v>
      </c>
      <c r="W51" s="477" t="str">
        <f ca="1">IF((V51*D51)=0,"",IF(Effektmåling!$Q$241="Ja",1.3*(V51*D51),V51*D51))</f>
        <v/>
      </c>
      <c r="X51" s="29" t="str">
        <f ca="1">IF(W51="","",RANK(W51,$W$7:$W$56,0)+COUNTIF($W$7:W51,W51)-1)</f>
        <v/>
      </c>
      <c r="Y51" s="29" t="str">
        <f t="shared" ca="1" si="54"/>
        <v/>
      </c>
      <c r="AA51" s="29">
        <f ca="1">$C$122*SUMIF(Effektmåling!$D$128:$E$132,'DB materialer'!$B51,Effektmåling!$I$128:$I$132)</f>
        <v>0</v>
      </c>
      <c r="AB51" s="477" t="str">
        <f ca="1">IF((AA51*D51)=0,"",IF(Effektmåling!$Q$241="Ja",1.3*(AA51*D51),AA51*D51))</f>
        <v/>
      </c>
      <c r="AC51" s="29" t="str">
        <f ca="1">IF(AB51="","",RANK(AB51,$AB$7:$AB$56,0)+COUNTIF($AB$7:AB51,AB51)-1)</f>
        <v/>
      </c>
      <c r="AD51" s="29">
        <f t="shared" ca="1" si="51"/>
        <v>0</v>
      </c>
      <c r="AE51" s="29"/>
      <c r="AF51" s="29" t="str">
        <f>IF((SUMIFS(Effektmåling!$J$178:$J$182,Effektmåling!$D$178:$D$182,$B51,$AH$120:$AH$124,'DB materialer'!AF$3))&lt;&gt;0,(SUMIFS(Effektmåling!$J$178:$J$182,Effektmåling!$D$178:$D$182,$B51,$AH$120:$AH$124,'DB materialer'!AF$3))*-O51,"")</f>
        <v/>
      </c>
      <c r="AG51" s="29" t="str">
        <f>IF((SUMIFS(Effektmåling!$J$178:$J$182,Effektmåling!$D$178:$D$182,$B51,$AH$120:$AH$124,'DB materialer'!AG$3))&lt;&gt;0,(SUMIFS(Effektmåling!$J$178:$J$182,Effektmåling!$D$178:$D$182,$B51,$AH$120:$AH$124,'DB materialer'!AG$3))*-P51,"")</f>
        <v/>
      </c>
      <c r="AH51" s="29" t="str">
        <f>IF((SUMIFS(Effektmåling!$J$178:$J$182,Effektmåling!$D$178:$D$182,$B51,$AH$120:$AH$124,'DB materialer'!AH$3))&lt;&gt;0,(SUMIFS(Effektmåling!$J$178:$J$182,Effektmåling!$D$178:$D$182,$B51,$AH$120:$AH$124,'DB materialer'!AH$3))*-Q51,"")</f>
        <v/>
      </c>
      <c r="AI51" s="29" t="str">
        <f>IF((SUMIFS(Effektmåling!$J$178:$J$182,Effektmåling!$D$178:$D$182,$B51,$AH$120:$AH$124,'DB materialer'!AI$3))&lt;&gt;0,(SUMIFS(Effektmåling!$J$178:$J$182,Effektmåling!$D$178:$D$182,$B51,$AH$120:$AH$124,'DB materialer'!AI$3))*-R51,"")</f>
        <v/>
      </c>
      <c r="AJ51" s="29" t="str">
        <f>IF((SUMIFS(Effektmåling!$J$178:$J$182,Effektmåling!$D$178:$D$182,$B51,$AH$120:$AH$124,'DB materialer'!AJ$3))&lt;&gt;0,(SUMIFS(Effektmåling!$J$178:$J$182,Effektmåling!$D$178:$D$182,$B51,$AH$120:$AH$124,'DB materialer'!AJ$3))*-S51,"")</f>
        <v/>
      </c>
      <c r="AK51" s="29" t="str">
        <f>IF((SUMIFS(Effektmåling!$J$178:$J$182,Effektmåling!$D$178:$D$182,$B51,$AH$120:$AH$124,'DB materialer'!AK$3))&lt;&gt;0,(SUMIFS(Effektmåling!$J$178:$J$182,Effektmåling!$D$178:$D$182,$B51,$AH$120:$AH$124,'DB materialer'!AK$3))*-T51,"")</f>
        <v/>
      </c>
      <c r="AM51" s="29" t="str">
        <f>IF((SUMIFS(Effektmåling!$J$163:$J$167,Effektmåling!$D$163:$D$167,$B51,$AO$120:$AO$124,'DB materialer'!AM$3))&lt;&gt;0,(SUMIFS(Effektmåling!$J$163:$J$167,Effektmåling!$D$163:$D$167,$B51,$AO$120:$AO$124,'DB materialer'!AM$3))*(-O51)*($C$122),"")</f>
        <v/>
      </c>
      <c r="AN51" s="29" t="str">
        <f>IF((SUMIFS(Effektmåling!$J$163:$J$167,Effektmåling!$D$163:$D$167,$B51,$AO$120:$AO$124,'DB materialer'!AN$3))&lt;&gt;0,(SUMIFS(Effektmåling!$J$163:$J$167,Effektmåling!$D$163:$D$167,$B51,$AO$120:$AO$124,'DB materialer'!AN$3))*(-P51)*($C$122),"")</f>
        <v/>
      </c>
      <c r="AO51" s="29" t="str">
        <f>IF((SUMIFS(Effektmåling!$J$163:$J$167,Effektmåling!$D$163:$D$167,$B51,$AO$120:$AO$124,'DB materialer'!AO$3))&lt;&gt;0,(SUMIFS(Effektmåling!$J$163:$J$167,Effektmåling!$D$163:$D$167,$B51,$AO$120:$AO$124,'DB materialer'!AO$3))*(-Q51)*($C$122),"")</f>
        <v/>
      </c>
      <c r="AP51" s="29" t="str">
        <f>IF((SUMIFS(Effektmåling!$J$163:$J$167,Effektmåling!$D$163:$D$167,$B51,$AO$120:$AO$124,'DB materialer'!AP$3))&lt;&gt;0,(SUMIFS(Effektmåling!$J$163:$J$167,Effektmåling!$D$163:$D$167,$B51,$AO$120:$AO$124,'DB materialer'!AP$3))*(-R51)*($C$122),"")</f>
        <v/>
      </c>
      <c r="AQ51" s="29" t="str">
        <f>IF((SUMIFS(Effektmåling!$J$163:$J$167,Effektmåling!$D$163:$D$167,$B51,$AO$120:$AO$124,'DB materialer'!AQ$3))&lt;&gt;0,(SUMIFS(Effektmåling!$J$163:$J$167,Effektmåling!$D$163:$D$167,$B51,$AO$120:$AO$124,'DB materialer'!AQ$3))*(-S51)*($C$122),"")</f>
        <v/>
      </c>
      <c r="AR51" s="29" t="str">
        <f>IF((SUMIFS(Effektmåling!$J$163:$J$167,Effektmåling!$D$163:$D$167,$B51,$AO$120:$AO$124,'DB materialer'!AR$3))&lt;&gt;0,(SUMIFS(Effektmåling!$J$163:$J$167,Effektmåling!$D$163:$D$167,$B51,$AO$120:$AO$124,'DB materialer'!AR$3))*(-T51)*($C$122),"")</f>
        <v/>
      </c>
      <c r="AT51" s="30">
        <f t="shared" si="55"/>
        <v>1.0000000000000001E-30</v>
      </c>
      <c r="AU51" s="40">
        <f t="shared" si="56"/>
        <v>4.2376484930889004E-2</v>
      </c>
      <c r="AV51" s="41">
        <f t="shared" si="57"/>
        <v>1.0000000000000001E-30</v>
      </c>
      <c r="AW51" s="40">
        <f t="shared" si="58"/>
        <v>4.2376484930889004E-2</v>
      </c>
      <c r="AX51" s="41">
        <f t="shared" si="59"/>
        <v>1.0000000000000001E-30</v>
      </c>
      <c r="AY51" s="41">
        <f t="shared" si="60"/>
        <v>-4.2376484930889004E-2</v>
      </c>
      <c r="BA51" s="29" t="str">
        <f>IF((SUMIFS(Effektmåling!$J$178:$J$182,Effektmåling!$D$178:$D$182,$B51,$AH$120:$AH$124,BA$3))&lt;&gt;0,(SUMIFS(Effektmåling!$J$178:$J$182,Effektmåling!$D$178:$D$182,$B51,$AH$120:$AH$124,BA$3))*-AT51,"")</f>
        <v/>
      </c>
      <c r="BB51" s="29" t="str">
        <f>IF((SUMIFS(Effektmåling!$J$178:$J$182,Effektmåling!$D$178:$D$182,$B51,$AH$120:$AH$124,BB$3))&lt;&gt;0,(SUMIFS(Effektmåling!$J$178:$J$182,Effektmåling!$D$178:$D$182,$B51,$AH$120:$AH$124,BB$3))*-AU51,"")</f>
        <v/>
      </c>
      <c r="BC51" s="29" t="str">
        <f>IF((SUMIFS(Effektmåling!$J$178:$J$182,Effektmåling!$D$178:$D$182,$B51,$AH$120:$AH$124,BC$3))&lt;&gt;0,(SUMIFS(Effektmåling!$J$178:$J$182,Effektmåling!$D$178:$D$182,$B51,$AH$120:$AH$124,BC$3))*-AV51,"")</f>
        <v/>
      </c>
      <c r="BD51" s="29" t="str">
        <f>IF((SUMIFS(Effektmåling!$J$178:$J$182,Effektmåling!$D$178:$D$182,$B51,$AH$120:$AH$124,BD$3))&lt;&gt;0,(SUMIFS(Effektmåling!$J$178:$J$182,Effektmåling!$D$178:$D$182,$B51,$AH$120:$AH$124,BD$3))*-AW51,"")</f>
        <v/>
      </c>
      <c r="BE51" s="29" t="str">
        <f>IF((SUMIFS(Effektmåling!$J$178:$J$182,Effektmåling!$D$178:$D$182,$B51,$AH$120:$AH$124,BE$3))&lt;&gt;0,(SUMIFS(Effektmåling!$J$178:$J$182,Effektmåling!$D$178:$D$182,$B51,$AH$120:$AH$124,BE$3))*-AX51,"")</f>
        <v/>
      </c>
      <c r="BF51" s="29" t="str">
        <f>IF((SUMIFS(Effektmåling!$J$178:$J$182,Effektmåling!$D$178:$D$182,$B51,$AH$120:$AH$124,BF$3))&lt;&gt;0,(SUMIFS(Effektmåling!$J$178:$J$182,Effektmåling!$D$178:$D$182,$B51,$AH$120:$AH$124,BF$3))*-AY51,"")</f>
        <v/>
      </c>
      <c r="BH51" s="29" t="str">
        <f>IF((SUMIFS(Effektmåling!$J$163:$J$167,Effektmåling!$D$163:$D$167,$B51,$AO$120:$AO$124,BH$3))&lt;&gt;0,(SUMIFS(Effektmåling!$J$163:$J$167,Effektmåling!$D$163:$D$167,$B51,$AO$120:$AO$124,BH$3))*-AT51,"")</f>
        <v/>
      </c>
      <c r="BI51" s="29" t="str">
        <f>IF((SUMIFS(Effektmåling!$J$163:$J$167,Effektmåling!$D$163:$D$167,$B51,$AO$120:$AO$124,BI$3))&lt;&gt;0,(SUMIFS(Effektmåling!$J$163:$J$167,Effektmåling!$D$163:$D$167,$B51,$AO$120:$AO$124,BI$3))*-AU51,"")</f>
        <v/>
      </c>
      <c r="BJ51" s="29" t="str">
        <f>IF((SUMIFS(Effektmåling!$J$163:$J$167,Effektmåling!$D$163:$D$167,$B51,$AO$120:$AO$124,BJ$3))&lt;&gt;0,(SUMIFS(Effektmåling!$J$163:$J$167,Effektmåling!$D$163:$D$167,$B51,$AO$120:$AO$124,BJ$3))*-AV51,"")</f>
        <v/>
      </c>
      <c r="BK51" s="29" t="str">
        <f>IF((SUMIFS(Effektmåling!$J$163:$J$167,Effektmåling!$D$163:$D$167,$B51,$AO$120:$AO$124,BK$3))&lt;&gt;0,(SUMIFS(Effektmåling!$J$163:$J$167,Effektmåling!$D$163:$D$167,$B51,$AO$120:$AO$124,BK$3))*-AW51,"")</f>
        <v/>
      </c>
      <c r="BL51" s="29" t="str">
        <f>IF((SUMIFS(Effektmåling!$J$163:$J$167,Effektmåling!$D$163:$D$167,$B51,$AO$120:$AO$124,BL$3))&lt;&gt;0,(SUMIFS(Effektmåling!$J$163:$J$167,Effektmåling!$D$163:$D$167,$B51,$AO$120:$AO$124,BL$3))*-AX51,"")</f>
        <v/>
      </c>
      <c r="BM51" s="29" t="str">
        <f>IF((SUMIFS(Effektmåling!$J$163:$J$167,Effektmåling!$D$163:$D$167,$B51,$AO$120:$AO$124,BM$3))&lt;&gt;0,(SUMIFS(Effektmåling!$J$163:$J$167,Effektmåling!$D$163:$D$167,$B51,$AO$120:$AO$124,BM$3))*-AY51,"")</f>
        <v/>
      </c>
      <c r="BO51" s="211">
        <f t="shared" ca="1" si="24"/>
        <v>100000</v>
      </c>
      <c r="BP51" s="207" t="str">
        <f t="shared" si="52"/>
        <v>Drikkevand</v>
      </c>
      <c r="BQ51" s="29">
        <f t="shared" ca="1" si="25"/>
        <v>0</v>
      </c>
      <c r="BR51" s="29">
        <f t="shared" ca="1" si="53"/>
        <v>100000</v>
      </c>
      <c r="BS51" s="29"/>
      <c r="BT51" s="29"/>
      <c r="BU51" s="29"/>
      <c r="BV51" s="29"/>
      <c r="BW51" s="212"/>
    </row>
    <row r="52" spans="1:82" ht="21" x14ac:dyDescent="0.15">
      <c r="A52" s="474">
        <f t="shared" si="5"/>
        <v>48</v>
      </c>
      <c r="B52" s="19" t="s">
        <v>293</v>
      </c>
      <c r="C52" s="19">
        <v>1</v>
      </c>
      <c r="D52" s="27">
        <v>0.9</v>
      </c>
      <c r="E52" s="24">
        <v>2.9000000000000001E-2</v>
      </c>
      <c r="F52" s="24">
        <v>2.9000000000000001E-2</v>
      </c>
      <c r="G52" s="24">
        <v>2.9000000000000001E-2</v>
      </c>
      <c r="H52" s="119">
        <v>0</v>
      </c>
      <c r="I52" s="74">
        <v>0</v>
      </c>
      <c r="J52" s="119">
        <v>0</v>
      </c>
      <c r="K52" s="74">
        <v>0</v>
      </c>
      <c r="L52" s="130">
        <v>4.2376484930889004E-2</v>
      </c>
      <c r="M52" s="74">
        <v>0</v>
      </c>
      <c r="O52" s="142">
        <f t="shared" si="18"/>
        <v>0</v>
      </c>
      <c r="P52" s="142">
        <f t="shared" si="19"/>
        <v>0</v>
      </c>
      <c r="Q52" s="142">
        <f t="shared" si="20"/>
        <v>-2.9000000000000001E-2</v>
      </c>
      <c r="R52" s="142">
        <f t="shared" si="21"/>
        <v>0</v>
      </c>
      <c r="S52" s="142">
        <f t="shared" si="22"/>
        <v>-2.9000000000000001E-2</v>
      </c>
      <c r="T52" s="142">
        <f t="shared" si="23"/>
        <v>-2.9000000000000001E-2</v>
      </c>
      <c r="V52" s="29">
        <f ca="1">SUMIF(Effektmåling!$D$53:$E$57,'DB materialer'!B52,Effektmåling!$H$53:$H$57)</f>
        <v>0</v>
      </c>
      <c r="W52" s="477" t="str">
        <f ca="1">IF((V52*D52)=0,"",IF(Effektmåling!$Q$241="Ja",1.3*(V52*D52),V52*D52))</f>
        <v/>
      </c>
      <c r="X52" s="29" t="str">
        <f ca="1">IF(W52="","",RANK(W52,$W$7:$W$56,0)+COUNTIF($W$7:W52,W52)-1)</f>
        <v/>
      </c>
      <c r="Y52" s="29" t="str">
        <f t="shared" ca="1" si="54"/>
        <v/>
      </c>
      <c r="AA52" s="29">
        <f ca="1">$C$122*SUMIF(Effektmåling!$D$128:$E$132,'DB materialer'!$B52,Effektmåling!$I$128:$I$132)</f>
        <v>0</v>
      </c>
      <c r="AB52" s="477" t="str">
        <f ca="1">IF((AA52*D52)=0,"",IF(Effektmåling!$Q$241="Ja",1.3*(AA52*D52),AA52*D52))</f>
        <v/>
      </c>
      <c r="AC52" s="29" t="str">
        <f ca="1">IF(AB52="","",RANK(AB52,$AB$7:$AB$56,0)+COUNTIF($AB$7:AB52,AB52)-1)</f>
        <v/>
      </c>
      <c r="AD52" s="29">
        <f t="shared" ca="1" si="51"/>
        <v>0</v>
      </c>
      <c r="AE52" s="29"/>
      <c r="AF52" s="29" t="str">
        <f>IF((SUMIFS(Effektmåling!$J$178:$J$182,Effektmåling!$D$178:$D$182,$B52,$AH$120:$AH$124,'DB materialer'!AF$3))&lt;&gt;0,(SUMIFS(Effektmåling!$J$178:$J$182,Effektmåling!$D$178:$D$182,$B52,$AH$120:$AH$124,'DB materialer'!AF$3))*-O52,"")</f>
        <v/>
      </c>
      <c r="AG52" s="29" t="str">
        <f>IF((SUMIFS(Effektmåling!$J$178:$J$182,Effektmåling!$D$178:$D$182,$B52,$AH$120:$AH$124,'DB materialer'!AG$3))&lt;&gt;0,(SUMIFS(Effektmåling!$J$178:$J$182,Effektmåling!$D$178:$D$182,$B52,$AH$120:$AH$124,'DB materialer'!AG$3))*-P52,"")</f>
        <v/>
      </c>
      <c r="AH52" s="29" t="str">
        <f>IF((SUMIFS(Effektmåling!$J$178:$J$182,Effektmåling!$D$178:$D$182,$B52,$AH$120:$AH$124,'DB materialer'!AH$3))&lt;&gt;0,(SUMIFS(Effektmåling!$J$178:$J$182,Effektmåling!$D$178:$D$182,$B52,$AH$120:$AH$124,'DB materialer'!AH$3))*-Q52,"")</f>
        <v/>
      </c>
      <c r="AI52" s="29" t="str">
        <f>IF((SUMIFS(Effektmåling!$J$178:$J$182,Effektmåling!$D$178:$D$182,$B52,$AH$120:$AH$124,'DB materialer'!AI$3))&lt;&gt;0,(SUMIFS(Effektmåling!$J$178:$J$182,Effektmåling!$D$178:$D$182,$B52,$AH$120:$AH$124,'DB materialer'!AI$3))*-R52,"")</f>
        <v/>
      </c>
      <c r="AJ52" s="29" t="str">
        <f>IF((SUMIFS(Effektmåling!$J$178:$J$182,Effektmåling!$D$178:$D$182,$B52,$AH$120:$AH$124,'DB materialer'!AJ$3))&lt;&gt;0,(SUMIFS(Effektmåling!$J$178:$J$182,Effektmåling!$D$178:$D$182,$B52,$AH$120:$AH$124,'DB materialer'!AJ$3))*-S52,"")</f>
        <v/>
      </c>
      <c r="AK52" s="29" t="str">
        <f>IF((SUMIFS(Effektmåling!$J$178:$J$182,Effektmåling!$D$178:$D$182,$B52,$AH$120:$AH$124,'DB materialer'!AK$3))&lt;&gt;0,(SUMIFS(Effektmåling!$J$178:$J$182,Effektmåling!$D$178:$D$182,$B52,$AH$120:$AH$124,'DB materialer'!AK$3))*-T52,"")</f>
        <v/>
      </c>
      <c r="AM52" s="29" t="str">
        <f>IF((SUMIFS(Effektmåling!$J$163:$J$167,Effektmåling!$D$163:$D$167,$B52,$AO$120:$AO$124,'DB materialer'!AM$3))&lt;&gt;0,(SUMIFS(Effektmåling!$J$163:$J$167,Effektmåling!$D$163:$D$167,$B52,$AO$120:$AO$124,'DB materialer'!AM$3))*(-O52)*($C$122),"")</f>
        <v/>
      </c>
      <c r="AN52" s="29" t="str">
        <f>IF((SUMIFS(Effektmåling!$J$163:$J$167,Effektmåling!$D$163:$D$167,$B52,$AO$120:$AO$124,'DB materialer'!AN$3))&lt;&gt;0,(SUMIFS(Effektmåling!$J$163:$J$167,Effektmåling!$D$163:$D$167,$B52,$AO$120:$AO$124,'DB materialer'!AN$3))*(-P52)*($C$122),"")</f>
        <v/>
      </c>
      <c r="AO52" s="29" t="str">
        <f>IF((SUMIFS(Effektmåling!$J$163:$J$167,Effektmåling!$D$163:$D$167,$B52,$AO$120:$AO$124,'DB materialer'!AO$3))&lt;&gt;0,(SUMIFS(Effektmåling!$J$163:$J$167,Effektmåling!$D$163:$D$167,$B52,$AO$120:$AO$124,'DB materialer'!AO$3))*(-Q52)*($C$122),"")</f>
        <v/>
      </c>
      <c r="AP52" s="29" t="str">
        <f>IF((SUMIFS(Effektmåling!$J$163:$J$167,Effektmåling!$D$163:$D$167,$B52,$AO$120:$AO$124,'DB materialer'!AP$3))&lt;&gt;0,(SUMIFS(Effektmåling!$J$163:$J$167,Effektmåling!$D$163:$D$167,$B52,$AO$120:$AO$124,'DB materialer'!AP$3))*(-R52)*($C$122),"")</f>
        <v/>
      </c>
      <c r="AQ52" s="29" t="str">
        <f>IF((SUMIFS(Effektmåling!$J$163:$J$167,Effektmåling!$D$163:$D$167,$B52,$AO$120:$AO$124,'DB materialer'!AQ$3))&lt;&gt;0,(SUMIFS(Effektmåling!$J$163:$J$167,Effektmåling!$D$163:$D$167,$B52,$AO$120:$AO$124,'DB materialer'!AQ$3))*(-S52)*($C$122),"")</f>
        <v/>
      </c>
      <c r="AR52" s="29" t="str">
        <f>IF((SUMIFS(Effektmåling!$J$163:$J$167,Effektmåling!$D$163:$D$167,$B52,$AO$120:$AO$124,'DB materialer'!AR$3))&lt;&gt;0,(SUMIFS(Effektmåling!$J$163:$J$167,Effektmåling!$D$163:$D$167,$B52,$AO$120:$AO$124,'DB materialer'!AR$3))*(-T52)*($C$122),"")</f>
        <v/>
      </c>
      <c r="AT52" s="30">
        <f t="shared" si="55"/>
        <v>1.0000000000000001E-30</v>
      </c>
      <c r="AU52" s="40">
        <f t="shared" si="56"/>
        <v>4.2376484930889004E-2</v>
      </c>
      <c r="AV52" s="41">
        <f t="shared" si="57"/>
        <v>1.0000000000000001E-30</v>
      </c>
      <c r="AW52" s="40">
        <f t="shared" si="58"/>
        <v>4.2376484930889004E-2</v>
      </c>
      <c r="AX52" s="41">
        <f t="shared" si="59"/>
        <v>1.0000000000000001E-30</v>
      </c>
      <c r="AY52" s="41">
        <f t="shared" si="60"/>
        <v>-4.2376484930889004E-2</v>
      </c>
      <c r="BA52" s="29" t="str">
        <f>IF((SUMIFS(Effektmåling!$J$178:$J$182,Effektmåling!$D$178:$D$182,$B52,$AH$120:$AH$124,BA$3))&lt;&gt;0,(SUMIFS(Effektmåling!$J$178:$J$182,Effektmåling!$D$178:$D$182,$B52,$AH$120:$AH$124,BA$3))*-AT52,"")</f>
        <v/>
      </c>
      <c r="BB52" s="29" t="str">
        <f>IF((SUMIFS(Effektmåling!$J$178:$J$182,Effektmåling!$D$178:$D$182,$B52,$AH$120:$AH$124,BB$3))&lt;&gt;0,(SUMIFS(Effektmåling!$J$178:$J$182,Effektmåling!$D$178:$D$182,$B52,$AH$120:$AH$124,BB$3))*-AU52,"")</f>
        <v/>
      </c>
      <c r="BC52" s="29" t="str">
        <f>IF((SUMIFS(Effektmåling!$J$178:$J$182,Effektmåling!$D$178:$D$182,$B52,$AH$120:$AH$124,BC$3))&lt;&gt;0,(SUMIFS(Effektmåling!$J$178:$J$182,Effektmåling!$D$178:$D$182,$B52,$AH$120:$AH$124,BC$3))*-AV52,"")</f>
        <v/>
      </c>
      <c r="BD52" s="29" t="str">
        <f>IF((SUMIFS(Effektmåling!$J$178:$J$182,Effektmåling!$D$178:$D$182,$B52,$AH$120:$AH$124,BD$3))&lt;&gt;0,(SUMIFS(Effektmåling!$J$178:$J$182,Effektmåling!$D$178:$D$182,$B52,$AH$120:$AH$124,BD$3))*-AW52,"")</f>
        <v/>
      </c>
      <c r="BE52" s="29" t="str">
        <f>IF((SUMIFS(Effektmåling!$J$178:$J$182,Effektmåling!$D$178:$D$182,$B52,$AH$120:$AH$124,BE$3))&lt;&gt;0,(SUMIFS(Effektmåling!$J$178:$J$182,Effektmåling!$D$178:$D$182,$B52,$AH$120:$AH$124,BE$3))*-AX52,"")</f>
        <v/>
      </c>
      <c r="BF52" s="29" t="str">
        <f>IF((SUMIFS(Effektmåling!$J$178:$J$182,Effektmåling!$D$178:$D$182,$B52,$AH$120:$AH$124,BF$3))&lt;&gt;0,(SUMIFS(Effektmåling!$J$178:$J$182,Effektmåling!$D$178:$D$182,$B52,$AH$120:$AH$124,BF$3))*-AY52,"")</f>
        <v/>
      </c>
      <c r="BH52" s="29" t="str">
        <f>IF((SUMIFS(Effektmåling!$J$163:$J$167,Effektmåling!$D$163:$D$167,$B52,$AO$120:$AO$124,BH$3))&lt;&gt;0,(SUMIFS(Effektmåling!$J$163:$J$167,Effektmåling!$D$163:$D$167,$B52,$AO$120:$AO$124,BH$3))*-AT52,"")</f>
        <v/>
      </c>
      <c r="BI52" s="29" t="str">
        <f>IF((SUMIFS(Effektmåling!$J$163:$J$167,Effektmåling!$D$163:$D$167,$B52,$AO$120:$AO$124,BI$3))&lt;&gt;0,(SUMIFS(Effektmåling!$J$163:$J$167,Effektmåling!$D$163:$D$167,$B52,$AO$120:$AO$124,BI$3))*-AU52,"")</f>
        <v/>
      </c>
      <c r="BJ52" s="29" t="str">
        <f>IF((SUMIFS(Effektmåling!$J$163:$J$167,Effektmåling!$D$163:$D$167,$B52,$AO$120:$AO$124,BJ$3))&lt;&gt;0,(SUMIFS(Effektmåling!$J$163:$J$167,Effektmåling!$D$163:$D$167,$B52,$AO$120:$AO$124,BJ$3))*-AV52,"")</f>
        <v/>
      </c>
      <c r="BK52" s="29" t="str">
        <f>IF((SUMIFS(Effektmåling!$J$163:$J$167,Effektmåling!$D$163:$D$167,$B52,$AO$120:$AO$124,BK$3))&lt;&gt;0,(SUMIFS(Effektmåling!$J$163:$J$167,Effektmåling!$D$163:$D$167,$B52,$AO$120:$AO$124,BK$3))*-AW52,"")</f>
        <v/>
      </c>
      <c r="BL52" s="29" t="str">
        <f>IF((SUMIFS(Effektmåling!$J$163:$J$167,Effektmåling!$D$163:$D$167,$B52,$AO$120:$AO$124,BL$3))&lt;&gt;0,(SUMIFS(Effektmåling!$J$163:$J$167,Effektmåling!$D$163:$D$167,$B52,$AO$120:$AO$124,BL$3))*-AX52,"")</f>
        <v/>
      </c>
      <c r="BM52" s="29" t="str">
        <f>IF((SUMIFS(Effektmåling!$J$163:$J$167,Effektmåling!$D$163:$D$167,$B52,$AO$120:$AO$124,BM$3))&lt;&gt;0,(SUMIFS(Effektmåling!$J$163:$J$167,Effektmåling!$D$163:$D$167,$B52,$AO$120:$AO$124,BM$3))*-AY52,"")</f>
        <v/>
      </c>
      <c r="BO52" s="211">
        <f t="shared" ca="1" si="24"/>
        <v>100000</v>
      </c>
      <c r="BP52" s="207" t="str">
        <f t="shared" si="52"/>
        <v>Drikkevarer</v>
      </c>
      <c r="BQ52" s="29">
        <f t="shared" ca="1" si="25"/>
        <v>0</v>
      </c>
      <c r="BR52" s="29">
        <f t="shared" ca="1" si="53"/>
        <v>100000</v>
      </c>
      <c r="BS52" s="29"/>
      <c r="BT52" s="29"/>
      <c r="BU52" s="29"/>
      <c r="BV52" s="29"/>
      <c r="BW52" s="212"/>
    </row>
    <row r="53" spans="1:82" s="49" customFormat="1" ht="31.5" x14ac:dyDescent="0.15">
      <c r="A53" s="474">
        <f t="shared" si="5"/>
        <v>49</v>
      </c>
      <c r="B53" s="148" t="s">
        <v>294</v>
      </c>
      <c r="C53" s="18" t="s">
        <v>245</v>
      </c>
      <c r="D53" s="18" t="s">
        <v>245</v>
      </c>
      <c r="E53" s="18" t="s">
        <v>245</v>
      </c>
      <c r="F53" s="18" t="s">
        <v>245</v>
      </c>
      <c r="G53" s="18" t="s">
        <v>245</v>
      </c>
      <c r="H53" s="18" t="s">
        <v>245</v>
      </c>
      <c r="I53" s="137" t="s">
        <v>245</v>
      </c>
      <c r="J53" s="18" t="s">
        <v>245</v>
      </c>
      <c r="K53" s="18" t="s">
        <v>245</v>
      </c>
      <c r="L53" s="18" t="s">
        <v>245</v>
      </c>
      <c r="M53" s="18" t="s">
        <v>245</v>
      </c>
      <c r="O53" s="168"/>
      <c r="P53" s="168"/>
      <c r="Q53" s="168"/>
      <c r="R53" s="168"/>
      <c r="S53" s="168"/>
      <c r="T53" s="168"/>
      <c r="V53" s="45"/>
      <c r="W53" s="477"/>
      <c r="X53" s="45"/>
      <c r="Y53" s="45"/>
      <c r="AA53" s="45"/>
      <c r="AB53" s="47"/>
      <c r="AC53" s="45"/>
      <c r="AD53" s="45"/>
      <c r="AE53" s="45"/>
      <c r="AF53" s="45"/>
      <c r="AG53" s="45"/>
      <c r="AH53" s="45"/>
      <c r="AI53" s="45"/>
      <c r="AJ53" s="45"/>
      <c r="AK53" s="45"/>
      <c r="AL53" s="48"/>
      <c r="AM53" s="45"/>
      <c r="AN53" s="45"/>
      <c r="AO53" s="45"/>
      <c r="AP53" s="45"/>
      <c r="AQ53" s="45"/>
      <c r="AR53" s="45"/>
      <c r="AS53" s="48"/>
      <c r="AT53" s="47"/>
      <c r="AU53" s="149"/>
      <c r="AV53" s="51"/>
      <c r="AW53" s="149"/>
      <c r="AX53" s="51"/>
      <c r="AY53" s="51"/>
      <c r="AZ53" s="48"/>
      <c r="BA53" s="45"/>
      <c r="BB53" s="45"/>
      <c r="BC53" s="45"/>
      <c r="BD53" s="45"/>
      <c r="BE53" s="45"/>
      <c r="BF53" s="45"/>
      <c r="BG53" s="48"/>
      <c r="BH53" s="45"/>
      <c r="BI53" s="45"/>
      <c r="BJ53" s="45"/>
      <c r="BK53" s="45"/>
      <c r="BL53" s="45"/>
      <c r="BM53" s="45"/>
      <c r="BN53" s="48"/>
      <c r="BO53" s="211">
        <f t="shared" si="24"/>
        <v>100000</v>
      </c>
      <c r="BP53" s="207" t="str">
        <f t="shared" si="52"/>
        <v>-EGNE MATERIALER-</v>
      </c>
      <c r="BQ53" s="29">
        <f t="shared" si="25"/>
        <v>0</v>
      </c>
      <c r="BR53" s="29">
        <f t="shared" si="53"/>
        <v>100000</v>
      </c>
      <c r="BS53" s="29"/>
      <c r="BT53" s="29"/>
      <c r="BU53" s="29"/>
      <c r="BV53" s="45"/>
      <c r="BW53" s="212"/>
      <c r="CD53" s="19"/>
    </row>
    <row r="54" spans="1:82" s="49" customFormat="1" ht="21" x14ac:dyDescent="0.15">
      <c r="A54" s="474">
        <f t="shared" si="5"/>
        <v>50</v>
      </c>
      <c r="B54" s="49" t="str">
        <f>Dropdowns!D52</f>
        <v>Materiale 1</v>
      </c>
      <c r="C54" s="49">
        <v>1</v>
      </c>
      <c r="D54" s="49">
        <f>'Egne Materialer'!H14</f>
        <v>0</v>
      </c>
      <c r="E54" s="49">
        <f>'Egne Materialer'!I14</f>
        <v>0</v>
      </c>
      <c r="F54" s="49">
        <f>'Egne Materialer'!J14</f>
        <v>0</v>
      </c>
      <c r="G54" s="49">
        <f>'Egne Materialer'!K14</f>
        <v>0</v>
      </c>
      <c r="H54" s="49">
        <f>'Egne Materialer'!L14</f>
        <v>0</v>
      </c>
      <c r="I54" s="132">
        <f>'Egne Materialer'!M14</f>
        <v>0</v>
      </c>
      <c r="J54" s="49">
        <f>'Egne Materialer'!N14</f>
        <v>0</v>
      </c>
      <c r="K54" s="49">
        <f>'Egne Materialer'!O14</f>
        <v>0</v>
      </c>
      <c r="L54" s="49">
        <f>'Egne Materialer'!P14</f>
        <v>0</v>
      </c>
      <c r="M54" s="49">
        <f>'Egne Materialer'!Q14</f>
        <v>0</v>
      </c>
      <c r="O54" s="142">
        <f>F54-E54</f>
        <v>0</v>
      </c>
      <c r="P54" s="142">
        <f>G54-E54</f>
        <v>0</v>
      </c>
      <c r="Q54" s="142">
        <f>H54-E54</f>
        <v>0</v>
      </c>
      <c r="R54" s="142">
        <f>G54-F54</f>
        <v>0</v>
      </c>
      <c r="S54" s="142">
        <f>H54-F54</f>
        <v>0</v>
      </c>
      <c r="T54" s="142">
        <f>H54-G54</f>
        <v>0</v>
      </c>
      <c r="V54" s="29">
        <f ca="1">SUMIF(Effektmåling!$D$53:$E$57,'DB materialer'!B54,Effektmåling!$H$53:$H$57)</f>
        <v>0</v>
      </c>
      <c r="W54" s="477" t="str">
        <f ca="1">IF((V54*D54)=0,"",IF(Effektmåling!$Q$241="Ja",1.3*(V54*D54),V54*D54))</f>
        <v/>
      </c>
      <c r="X54" s="29" t="str">
        <f ca="1">IF(W54="","",RANK(W54,$W$7:$W$56,0)+COUNTIF($W$7:W54,W54)-1)</f>
        <v/>
      </c>
      <c r="Y54" s="29" t="str">
        <f ca="1">IF((V54*I54)=0,"",V54*I54)</f>
        <v/>
      </c>
      <c r="AA54" s="29">
        <f ca="1">$C$122*SUMIF(Effektmåling!$D$128:$E$132,'DB materialer'!$B54,Effektmåling!$I$128:$I$132)</f>
        <v>0</v>
      </c>
      <c r="AB54" s="30" t="str">
        <f ca="1">IF((AA54*D54)=0,"",IF(Effektmåling!$Q$241="Ja",1.3*(AA54*D54),AA54*D54))</f>
        <v/>
      </c>
      <c r="AC54" s="29" t="str">
        <f ca="1">IF(AB54="","",RANK(AB54,$AB$7:$AB$56,0)+COUNTIF($AB$7:AB54,AB54)-1)</f>
        <v/>
      </c>
      <c r="AD54" s="29">
        <f ca="1">IF((AA54*I54)=0,0,AA54*I54)</f>
        <v>0</v>
      </c>
      <c r="AE54" s="29"/>
      <c r="AF54" s="29" t="str">
        <f>IF((SUMIFS(Effektmåling!$J$178:$J$182,Effektmåling!$D$178:$D$182,$B54,$AH$120:$AH$124,'DB materialer'!AF$3))&lt;&gt;0,(SUMIFS(Effektmåling!$J$178:$J$182,Effektmåling!$D$178:$D$182,$B54,$AH$120:$AH$124,'DB materialer'!AF$3))*-O54,"")</f>
        <v/>
      </c>
      <c r="AG54" s="29" t="str">
        <f>IF((SUMIFS(Effektmåling!$J$178:$J$182,Effektmåling!$D$178:$D$182,$B54,$AH$120:$AH$124,'DB materialer'!AG$3))&lt;&gt;0,(SUMIFS(Effektmåling!$J$178:$J$182,Effektmåling!$D$178:$D$182,$B54,$AH$120:$AH$124,'DB materialer'!AG$3))*-P54,"")</f>
        <v/>
      </c>
      <c r="AH54" s="29" t="str">
        <f>IF((SUMIFS(Effektmåling!$J$178:$J$182,Effektmåling!$D$178:$D$182,$B54,$AH$120:$AH$124,'DB materialer'!AH$3))&lt;&gt;0,(SUMIFS(Effektmåling!$J$178:$J$182,Effektmåling!$D$178:$D$182,$B54,$AH$120:$AH$124,'DB materialer'!AH$3))*-Q54,"")</f>
        <v/>
      </c>
      <c r="AI54" s="29" t="str">
        <f>IF((SUMIFS(Effektmåling!$J$178:$J$182,Effektmåling!$D$178:$D$182,$B54,$AH$120:$AH$124,'DB materialer'!AI$3))&lt;&gt;0,(SUMIFS(Effektmåling!$J$178:$J$182,Effektmåling!$D$178:$D$182,$B54,$AH$120:$AH$124,'DB materialer'!AI$3))*-R54,"")</f>
        <v/>
      </c>
      <c r="AJ54" s="29" t="str">
        <f>IF((SUMIFS(Effektmåling!$J$178:$J$182,Effektmåling!$D$178:$D$182,$B54,$AH$120:$AH$124,'DB materialer'!AJ$3))&lt;&gt;0,(SUMIFS(Effektmåling!$J$178:$J$182,Effektmåling!$D$178:$D$182,$B54,$AH$120:$AH$124,'DB materialer'!AJ$3))*-S54,"")</f>
        <v/>
      </c>
      <c r="AK54" s="29" t="str">
        <f>IF((SUMIFS(Effektmåling!$J$178:$J$182,Effektmåling!$D$178:$D$182,$B54,$AH$120:$AH$124,'DB materialer'!AK$3))&lt;&gt;0,(SUMIFS(Effektmåling!$J$178:$J$182,Effektmåling!$D$178:$D$182,$B54,$AH$120:$AH$124,'DB materialer'!AK$3))*-T54,"")</f>
        <v/>
      </c>
      <c r="AL54" s="48"/>
      <c r="AM54" s="29" t="str">
        <f>IF((SUMIFS(Effektmåling!$J$163:$J$167,Effektmåling!$D$163:$D$167,$B54,$AO$120:$AO$124,'DB materialer'!AM$3))&lt;&gt;0,(SUMIFS(Effektmåling!$J$163:$J$167,Effektmåling!$D$163:$D$167,$B54,$AO$120:$AO$124,'DB materialer'!AM$3))*(-O54)*($C$122),"")</f>
        <v/>
      </c>
      <c r="AN54" s="29" t="str">
        <f>IF((SUMIFS(Effektmåling!$J$163:$J$167,Effektmåling!$D$163:$D$167,$B54,$AO$120:$AO$124,'DB materialer'!AN$3))&lt;&gt;0,(SUMIFS(Effektmåling!$J$163:$J$167,Effektmåling!$D$163:$D$167,$B54,$AO$120:$AO$124,'DB materialer'!AN$3))*(-P54)*($C$122),"")</f>
        <v/>
      </c>
      <c r="AO54" s="29" t="str">
        <f>IF((SUMIFS(Effektmåling!$J$163:$J$167,Effektmåling!$D$163:$D$167,$B54,$AO$120:$AO$124,'DB materialer'!AO$3))&lt;&gt;0,(SUMIFS(Effektmåling!$J$163:$J$167,Effektmåling!$D$163:$D$167,$B54,$AO$120:$AO$124,'DB materialer'!AO$3))*(-Q54)*($C$122),"")</f>
        <v/>
      </c>
      <c r="AP54" s="29" t="str">
        <f>IF((SUMIFS(Effektmåling!$J$163:$J$167,Effektmåling!$D$163:$D$167,$B54,$AO$120:$AO$124,'DB materialer'!AP$3))&lt;&gt;0,(SUMIFS(Effektmåling!$J$163:$J$167,Effektmåling!$D$163:$D$167,$B54,$AO$120:$AO$124,'DB materialer'!AP$3))*(-R54)*($C$122),"")</f>
        <v/>
      </c>
      <c r="AQ54" s="29" t="str">
        <f>IF((SUMIFS(Effektmåling!$J$163:$J$167,Effektmåling!$D$163:$D$167,$B54,$AO$120:$AO$124,'DB materialer'!AQ$3))&lt;&gt;0,(SUMIFS(Effektmåling!$J$163:$J$167,Effektmåling!$D$163:$D$167,$B54,$AO$120:$AO$124,'DB materialer'!AQ$3))*(-S54)*($C$122),"")</f>
        <v/>
      </c>
      <c r="AR54" s="29" t="str">
        <f>IF((SUMIFS(Effektmåling!$J$163:$J$167,Effektmåling!$D$163:$D$167,$B54,$AO$120:$AO$124,'DB materialer'!AR$3))&lt;&gt;0,(SUMIFS(Effektmåling!$J$163:$J$167,Effektmåling!$D$163:$D$167,$B54,$AO$120:$AO$124,'DB materialer'!AR$3))*(-T54)*($C$122),"")</f>
        <v/>
      </c>
      <c r="AS54" s="48"/>
      <c r="AT54" s="30">
        <f>IF((K54-J54)=0,1E-30,K54-J54)</f>
        <v>1.0000000000000001E-30</v>
      </c>
      <c r="AU54" s="40">
        <f>IF((L54-J54)=0,1E-30,L54-J54)</f>
        <v>1.0000000000000001E-30</v>
      </c>
      <c r="AV54" s="41">
        <f>IF((M54-J54)=0,1E-30,M54-J54)</f>
        <v>1.0000000000000001E-30</v>
      </c>
      <c r="AW54" s="40">
        <f>IF((L54-K54)=0,1E-30,L54-K54)</f>
        <v>1.0000000000000001E-30</v>
      </c>
      <c r="AX54" s="41">
        <f>IF((M54-K54)=0,1E-30,M54-K54)</f>
        <v>1.0000000000000001E-30</v>
      </c>
      <c r="AY54" s="41">
        <f>IF((M54-L54)=0,1E-30,M54-L54)</f>
        <v>1.0000000000000001E-30</v>
      </c>
      <c r="AZ54" s="48"/>
      <c r="BA54" s="29" t="str">
        <f>IF((SUMIFS(Effektmåling!$J$178:$J$182,Effektmåling!$D$178:$D$182,$B54,$AH$120:$AH$124,BA$3))&lt;&gt;0,(SUMIFS(Effektmåling!$J$178:$J$182,Effektmåling!$D$178:$D$182,$B54,$AH$120:$AH$124,BA$3))*-AT54,"")</f>
        <v/>
      </c>
      <c r="BB54" s="29" t="str">
        <f>IF((SUMIFS(Effektmåling!$J$178:$J$182,Effektmåling!$D$178:$D$182,$B54,$AH$120:$AH$124,BB$3))&lt;&gt;0,(SUMIFS(Effektmåling!$J$178:$J$182,Effektmåling!$D$178:$D$182,$B54,$AH$120:$AH$124,BB$3))*-AU54,"")</f>
        <v/>
      </c>
      <c r="BC54" s="29" t="str">
        <f>IF((SUMIFS(Effektmåling!$J$178:$J$182,Effektmåling!$D$178:$D$182,$B54,$AH$120:$AH$124,BC$3))&lt;&gt;0,(SUMIFS(Effektmåling!$J$178:$J$182,Effektmåling!$D$178:$D$182,$B54,$AH$120:$AH$124,BC$3))*-AV54,"")</f>
        <v/>
      </c>
      <c r="BD54" s="29" t="str">
        <f>IF((SUMIFS(Effektmåling!$J$178:$J$182,Effektmåling!$D$178:$D$182,$B54,$AH$120:$AH$124,BD$3))&lt;&gt;0,(SUMIFS(Effektmåling!$J$178:$J$182,Effektmåling!$D$178:$D$182,$B54,$AH$120:$AH$124,BD$3))*-AW54,"")</f>
        <v/>
      </c>
      <c r="BE54" s="29" t="str">
        <f>IF((SUMIFS(Effektmåling!$J$178:$J$182,Effektmåling!$D$178:$D$182,$B54,$AH$120:$AH$124,BE$3))&lt;&gt;0,(SUMIFS(Effektmåling!$J$178:$J$182,Effektmåling!$D$178:$D$182,$B54,$AH$120:$AH$124,BE$3))*-AX54,"")</f>
        <v/>
      </c>
      <c r="BF54" s="29" t="str">
        <f>IF((SUMIFS(Effektmåling!$J$178:$J$182,Effektmåling!$D$178:$D$182,$B54,$AH$120:$AH$124,BF$3))&lt;&gt;0,(SUMIFS(Effektmåling!$J$178:$J$182,Effektmåling!$D$178:$D$182,$B54,$AH$120:$AH$124,BF$3))*-AY54,"")</f>
        <v/>
      </c>
      <c r="BG54" s="48"/>
      <c r="BH54" s="29" t="str">
        <f>IF((SUMIFS(Effektmåling!$J$163:$J$167,Effektmåling!$D$163:$D$167,$B54,$AO$120:$AO$124,BH$3))&lt;&gt;0,(SUMIFS(Effektmåling!$J$163:$J$167,Effektmåling!$D$163:$D$167,$B54,$AO$120:$AO$124,BH$3))*-AT54,"")</f>
        <v/>
      </c>
      <c r="BI54" s="29" t="str">
        <f>IF((SUMIFS(Effektmåling!$J$163:$J$167,Effektmåling!$D$163:$D$167,$B54,$AO$120:$AO$124,BI$3))&lt;&gt;0,(SUMIFS(Effektmåling!$J$163:$J$167,Effektmåling!$D$163:$D$167,$B54,$AO$120:$AO$124,BI$3))*-AU54,"")</f>
        <v/>
      </c>
      <c r="BJ54" s="29" t="str">
        <f>IF((SUMIFS(Effektmåling!$J$163:$J$167,Effektmåling!$D$163:$D$167,$B54,$AO$120:$AO$124,BJ$3))&lt;&gt;0,(SUMIFS(Effektmåling!$J$163:$J$167,Effektmåling!$D$163:$D$167,$B54,$AO$120:$AO$124,BJ$3))*-AV54,"")</f>
        <v/>
      </c>
      <c r="BK54" s="29" t="str">
        <f>IF((SUMIFS(Effektmåling!$J$163:$J$167,Effektmåling!$D$163:$D$167,$B54,$AO$120:$AO$124,BK$3))&lt;&gt;0,(SUMIFS(Effektmåling!$J$163:$J$167,Effektmåling!$D$163:$D$167,$B54,$AO$120:$AO$124,BK$3))*-AW54,"")</f>
        <v/>
      </c>
      <c r="BL54" s="29" t="str">
        <f>IF((SUMIFS(Effektmåling!$J$163:$J$167,Effektmåling!$D$163:$D$167,$B54,$AO$120:$AO$124,BL$3))&lt;&gt;0,(SUMIFS(Effektmåling!$J$163:$J$167,Effektmåling!$D$163:$D$167,$B54,$AO$120:$AO$124,BL$3))*-AX54,"")</f>
        <v/>
      </c>
      <c r="BM54" s="29" t="str">
        <f>IF((SUMIFS(Effektmåling!$J$163:$J$167,Effektmåling!$D$163:$D$167,$B54,$AO$120:$AO$124,BM$3))&lt;&gt;0,(SUMIFS(Effektmåling!$J$163:$J$167,Effektmåling!$D$163:$D$167,$B54,$AO$120:$AO$124,BM$3))*-AY54,"")</f>
        <v/>
      </c>
      <c r="BN54" s="48"/>
      <c r="BO54" s="211">
        <f t="shared" ca="1" si="24"/>
        <v>100000</v>
      </c>
      <c r="BP54" s="207" t="str">
        <f t="shared" si="52"/>
        <v>Materiale 1</v>
      </c>
      <c r="BQ54" s="29">
        <f t="shared" ca="1" si="25"/>
        <v>0</v>
      </c>
      <c r="BR54" s="29">
        <f t="shared" ca="1" si="53"/>
        <v>100000</v>
      </c>
      <c r="BS54" s="29"/>
      <c r="BT54" s="29"/>
      <c r="BU54" s="29"/>
      <c r="BV54" s="29"/>
      <c r="BW54" s="212"/>
      <c r="CD54" s="19"/>
    </row>
    <row r="55" spans="1:82" s="49" customFormat="1" ht="21" x14ac:dyDescent="0.15">
      <c r="A55" s="474">
        <f t="shared" si="5"/>
        <v>51</v>
      </c>
      <c r="B55" s="49" t="str">
        <f>Dropdowns!D53</f>
        <v>Materiale 2</v>
      </c>
      <c r="C55" s="49">
        <v>1</v>
      </c>
      <c r="D55" s="49">
        <f>'Egne Materialer'!H29</f>
        <v>0</v>
      </c>
      <c r="E55" s="49">
        <f>'Egne Materialer'!I29</f>
        <v>0</v>
      </c>
      <c r="F55" s="49">
        <f>'Egne Materialer'!J29</f>
        <v>0</v>
      </c>
      <c r="G55" s="49">
        <f>'Egne Materialer'!K29</f>
        <v>0</v>
      </c>
      <c r="H55" s="49">
        <f>'Egne Materialer'!L29</f>
        <v>0</v>
      </c>
      <c r="I55" s="132">
        <f>'Egne Materialer'!M29</f>
        <v>0</v>
      </c>
      <c r="J55" s="49">
        <f>'Egne Materialer'!N29</f>
        <v>0</v>
      </c>
      <c r="K55" s="49">
        <f>'Egne Materialer'!O29</f>
        <v>0</v>
      </c>
      <c r="L55" s="49">
        <f>'Egne Materialer'!P29</f>
        <v>0</v>
      </c>
      <c r="M55" s="49">
        <f>'Egne Materialer'!Q29</f>
        <v>0</v>
      </c>
      <c r="O55" s="142">
        <f>F55-E55</f>
        <v>0</v>
      </c>
      <c r="P55" s="142">
        <f>G55-E55</f>
        <v>0</v>
      </c>
      <c r="Q55" s="142">
        <f>H55-E55</f>
        <v>0</v>
      </c>
      <c r="R55" s="142">
        <f>G55-F55</f>
        <v>0</v>
      </c>
      <c r="S55" s="142">
        <f>H55-F55</f>
        <v>0</v>
      </c>
      <c r="T55" s="142">
        <f>H55-G55</f>
        <v>0</v>
      </c>
      <c r="V55" s="29">
        <f ca="1">SUMIF(Effektmåling!$D$53:$E$57,'DB materialer'!B55,Effektmåling!$H$53:$H$57)</f>
        <v>0</v>
      </c>
      <c r="W55" s="477" t="str">
        <f ca="1">IF((V55*D55)=0,"",IF(Effektmåling!$Q$241="Ja",1.3*(V55*D55),V55*D55))</f>
        <v/>
      </c>
      <c r="X55" s="29" t="str">
        <f ca="1">IF(W55="","",RANK(W55,$W$7:$W$56,0)+COUNTIF($W$7:W55,W55)-1)</f>
        <v/>
      </c>
      <c r="Y55" s="29" t="str">
        <f ca="1">IF((V55*I55)=0,"",V55*I55)</f>
        <v/>
      </c>
      <c r="AA55" s="29">
        <f ca="1">$C$122*SUMIF(Effektmåling!$D$128:$E$132,'DB materialer'!$B55,Effektmåling!$I$128:$I$132)</f>
        <v>0</v>
      </c>
      <c r="AB55" s="477" t="str">
        <f ca="1">IF((AA55*D55)=0,"",IF(Effektmåling!$Q$241="Ja",1.3*(AA55*D55),AA55*D55))</f>
        <v/>
      </c>
      <c r="AC55" s="29" t="str">
        <f ca="1">IF(AB55="","",RANK(AB55,$AB$7:$AB$56,0)+COUNTIF($AB$7:AB55,AB55)-1)</f>
        <v/>
      </c>
      <c r="AD55" s="29">
        <f ca="1">IF((AA55*I55)=0,0,AA55*I55)</f>
        <v>0</v>
      </c>
      <c r="AE55" s="29"/>
      <c r="AF55" s="29" t="str">
        <f>IF((SUMIFS(Effektmåling!$J$178:$J$182,Effektmåling!$D$178:$D$182,$B55,$AH$120:$AH$124,'DB materialer'!AF$3))&lt;&gt;0,(SUMIFS(Effektmåling!$J$178:$J$182,Effektmåling!$D$178:$D$182,$B55,$AH$120:$AH$124,'DB materialer'!AF$3))*-O55,"")</f>
        <v/>
      </c>
      <c r="AG55" s="29" t="str">
        <f>IF((SUMIFS(Effektmåling!$J$178:$J$182,Effektmåling!$D$178:$D$182,$B55,$AH$120:$AH$124,'DB materialer'!AG$3))&lt;&gt;0,(SUMIFS(Effektmåling!$J$178:$J$182,Effektmåling!$D$178:$D$182,$B55,$AH$120:$AH$124,'DB materialer'!AG$3))*-P55,"")</f>
        <v/>
      </c>
      <c r="AH55" s="29" t="str">
        <f>IF((SUMIFS(Effektmåling!$J$178:$J$182,Effektmåling!$D$178:$D$182,$B55,$AH$120:$AH$124,'DB materialer'!AH$3))&lt;&gt;0,(SUMIFS(Effektmåling!$J$178:$J$182,Effektmåling!$D$178:$D$182,$B55,$AH$120:$AH$124,'DB materialer'!AH$3))*-Q55,"")</f>
        <v/>
      </c>
      <c r="AI55" s="29" t="str">
        <f>IF((SUMIFS(Effektmåling!$J$178:$J$182,Effektmåling!$D$178:$D$182,$B55,$AH$120:$AH$124,'DB materialer'!AI$3))&lt;&gt;0,(SUMIFS(Effektmåling!$J$178:$J$182,Effektmåling!$D$178:$D$182,$B55,$AH$120:$AH$124,'DB materialer'!AI$3))*-R55,"")</f>
        <v/>
      </c>
      <c r="AJ55" s="29" t="str">
        <f>IF((SUMIFS(Effektmåling!$J$178:$J$182,Effektmåling!$D$178:$D$182,$B55,$AH$120:$AH$124,'DB materialer'!AJ$3))&lt;&gt;0,(SUMIFS(Effektmåling!$J$178:$J$182,Effektmåling!$D$178:$D$182,$B55,$AH$120:$AH$124,'DB materialer'!AJ$3))*-S55,"")</f>
        <v/>
      </c>
      <c r="AK55" s="29" t="str">
        <f>IF((SUMIFS(Effektmåling!$J$178:$J$182,Effektmåling!$D$178:$D$182,$B55,$AH$120:$AH$124,'DB materialer'!AK$3))&lt;&gt;0,(SUMIFS(Effektmåling!$J$178:$J$182,Effektmåling!$D$178:$D$182,$B55,$AH$120:$AH$124,'DB materialer'!AK$3))*-T55,"")</f>
        <v/>
      </c>
      <c r="AL55" s="48"/>
      <c r="AM55" s="29" t="str">
        <f>IF((SUMIFS(Effektmåling!$J$163:$J$167,Effektmåling!$D$163:$D$167,$B55,$AO$120:$AO$124,'DB materialer'!AM$3))&lt;&gt;0,(SUMIFS(Effektmåling!$J$163:$J$167,Effektmåling!$D$163:$D$167,$B55,$AO$120:$AO$124,'DB materialer'!AM$3))*(-O55)*($C$122),"")</f>
        <v/>
      </c>
      <c r="AN55" s="29" t="str">
        <f>IF((SUMIFS(Effektmåling!$J$163:$J$167,Effektmåling!$D$163:$D$167,$B55,$AO$120:$AO$124,'DB materialer'!AN$3))&lt;&gt;0,(SUMIFS(Effektmåling!$J$163:$J$167,Effektmåling!$D$163:$D$167,$B55,$AO$120:$AO$124,'DB materialer'!AN$3))*(-P55)*($C$122),"")</f>
        <v/>
      </c>
      <c r="AO55" s="29" t="str">
        <f>IF((SUMIFS(Effektmåling!$J$163:$J$167,Effektmåling!$D$163:$D$167,$B55,$AO$120:$AO$124,'DB materialer'!AO$3))&lt;&gt;0,(SUMIFS(Effektmåling!$J$163:$J$167,Effektmåling!$D$163:$D$167,$B55,$AO$120:$AO$124,'DB materialer'!AO$3))*(-Q55)*($C$122),"")</f>
        <v/>
      </c>
      <c r="AP55" s="29" t="str">
        <f>IF((SUMIFS(Effektmåling!$J$163:$J$167,Effektmåling!$D$163:$D$167,$B55,$AO$120:$AO$124,'DB materialer'!AP$3))&lt;&gt;0,(SUMIFS(Effektmåling!$J$163:$J$167,Effektmåling!$D$163:$D$167,$B55,$AO$120:$AO$124,'DB materialer'!AP$3))*(-R55)*($C$122),"")</f>
        <v/>
      </c>
      <c r="AQ55" s="29" t="str">
        <f>IF((SUMIFS(Effektmåling!$J$163:$J$167,Effektmåling!$D$163:$D$167,$B55,$AO$120:$AO$124,'DB materialer'!AQ$3))&lt;&gt;0,(SUMIFS(Effektmåling!$J$163:$J$167,Effektmåling!$D$163:$D$167,$B55,$AO$120:$AO$124,'DB materialer'!AQ$3))*(-S55)*($C$122),"")</f>
        <v/>
      </c>
      <c r="AR55" s="29" t="str">
        <f>IF((SUMIFS(Effektmåling!$J$163:$J$167,Effektmåling!$D$163:$D$167,$B55,$AO$120:$AO$124,'DB materialer'!AR$3))&lt;&gt;0,(SUMIFS(Effektmåling!$J$163:$J$167,Effektmåling!$D$163:$D$167,$B55,$AO$120:$AO$124,'DB materialer'!AR$3))*(-T55)*($C$122),"")</f>
        <v/>
      </c>
      <c r="AS55" s="48"/>
      <c r="AT55" s="30">
        <f>IF((K55-J55)=0,1E-30,K55-J55)</f>
        <v>1.0000000000000001E-30</v>
      </c>
      <c r="AU55" s="40">
        <f>IF((L55-J55)=0,1E-30,L55-J55)</f>
        <v>1.0000000000000001E-30</v>
      </c>
      <c r="AV55" s="41">
        <f>IF((M55-J55)=0,1E-30,M55-J55)</f>
        <v>1.0000000000000001E-30</v>
      </c>
      <c r="AW55" s="40">
        <f>IF((L55-K55)=0,1E-30,L55-K55)</f>
        <v>1.0000000000000001E-30</v>
      </c>
      <c r="AX55" s="41">
        <f>IF((M55-K55)=0,1E-30,M55-K55)</f>
        <v>1.0000000000000001E-30</v>
      </c>
      <c r="AY55" s="41">
        <f>IF((M55-L55)=0,1E-30,M55-L55)</f>
        <v>1.0000000000000001E-30</v>
      </c>
      <c r="AZ55" s="48"/>
      <c r="BA55" s="29" t="str">
        <f>IF((SUMIFS(Effektmåling!$J$178:$J$182,Effektmåling!$D$178:$D$182,$B55,$AH$120:$AH$124,BA$3))&lt;&gt;0,(SUMIFS(Effektmåling!$J$178:$J$182,Effektmåling!$D$178:$D$182,$B55,$AH$120:$AH$124,BA$3))*-AT55,"")</f>
        <v/>
      </c>
      <c r="BB55" s="29" t="str">
        <f>IF((SUMIFS(Effektmåling!$J$178:$J$182,Effektmåling!$D$178:$D$182,$B55,$AH$120:$AH$124,BB$3))&lt;&gt;0,(SUMIFS(Effektmåling!$J$178:$J$182,Effektmåling!$D$178:$D$182,$B55,$AH$120:$AH$124,BB$3))*-AU55,"")</f>
        <v/>
      </c>
      <c r="BC55" s="29" t="str">
        <f>IF((SUMIFS(Effektmåling!$J$178:$J$182,Effektmåling!$D$178:$D$182,$B55,$AH$120:$AH$124,BC$3))&lt;&gt;0,(SUMIFS(Effektmåling!$J$178:$J$182,Effektmåling!$D$178:$D$182,$B55,$AH$120:$AH$124,BC$3))*-AV55,"")</f>
        <v/>
      </c>
      <c r="BD55" s="29" t="str">
        <f>IF((SUMIFS(Effektmåling!$J$178:$J$182,Effektmåling!$D$178:$D$182,$B55,$AH$120:$AH$124,BD$3))&lt;&gt;0,(SUMIFS(Effektmåling!$J$178:$J$182,Effektmåling!$D$178:$D$182,$B55,$AH$120:$AH$124,BD$3))*-AW55,"")</f>
        <v/>
      </c>
      <c r="BE55" s="29" t="str">
        <f>IF((SUMIFS(Effektmåling!$J$178:$J$182,Effektmåling!$D$178:$D$182,$B55,$AH$120:$AH$124,BE$3))&lt;&gt;0,(SUMIFS(Effektmåling!$J$178:$J$182,Effektmåling!$D$178:$D$182,$B55,$AH$120:$AH$124,BE$3))*-AX55,"")</f>
        <v/>
      </c>
      <c r="BF55" s="29" t="str">
        <f>IF((SUMIFS(Effektmåling!$J$178:$J$182,Effektmåling!$D$178:$D$182,$B55,$AH$120:$AH$124,BF$3))&lt;&gt;0,(SUMIFS(Effektmåling!$J$178:$J$182,Effektmåling!$D$178:$D$182,$B55,$AH$120:$AH$124,BF$3))*-AY55,"")</f>
        <v/>
      </c>
      <c r="BG55" s="48"/>
      <c r="BH55" s="29" t="str">
        <f>IF((SUMIFS(Effektmåling!$J$163:$J$167,Effektmåling!$D$163:$D$167,$B55,$AO$120:$AO$124,BH$3))&lt;&gt;0,(SUMIFS(Effektmåling!$J$163:$J$167,Effektmåling!$D$163:$D$167,$B55,$AO$120:$AO$124,BH$3))*-AT55,"")</f>
        <v/>
      </c>
      <c r="BI55" s="29" t="str">
        <f>IF((SUMIFS(Effektmåling!$J$163:$J$167,Effektmåling!$D$163:$D$167,$B55,$AO$120:$AO$124,BI$3))&lt;&gt;0,(SUMIFS(Effektmåling!$J$163:$J$167,Effektmåling!$D$163:$D$167,$B55,$AO$120:$AO$124,BI$3))*-AU55,"")</f>
        <v/>
      </c>
      <c r="BJ55" s="29" t="str">
        <f>IF((SUMIFS(Effektmåling!$J$163:$J$167,Effektmåling!$D$163:$D$167,$B55,$AO$120:$AO$124,BJ$3))&lt;&gt;0,(SUMIFS(Effektmåling!$J$163:$J$167,Effektmåling!$D$163:$D$167,$B55,$AO$120:$AO$124,BJ$3))*-AV55,"")</f>
        <v/>
      </c>
      <c r="BK55" s="29" t="str">
        <f>IF((SUMIFS(Effektmåling!$J$163:$J$167,Effektmåling!$D$163:$D$167,$B55,$AO$120:$AO$124,BK$3))&lt;&gt;0,(SUMIFS(Effektmåling!$J$163:$J$167,Effektmåling!$D$163:$D$167,$B55,$AO$120:$AO$124,BK$3))*-AW55,"")</f>
        <v/>
      </c>
      <c r="BL55" s="29" t="str">
        <f>IF((SUMIFS(Effektmåling!$J$163:$J$167,Effektmåling!$D$163:$D$167,$B55,$AO$120:$AO$124,BL$3))&lt;&gt;0,(SUMIFS(Effektmåling!$J$163:$J$167,Effektmåling!$D$163:$D$167,$B55,$AO$120:$AO$124,BL$3))*-AX55,"")</f>
        <v/>
      </c>
      <c r="BM55" s="29" t="str">
        <f>IF((SUMIFS(Effektmåling!$J$163:$J$167,Effektmåling!$D$163:$D$167,$B55,$AO$120:$AO$124,BM$3))&lt;&gt;0,(SUMIFS(Effektmåling!$J$163:$J$167,Effektmåling!$D$163:$D$167,$B55,$AO$120:$AO$124,BM$3))*-AY55,"")</f>
        <v/>
      </c>
      <c r="BN55" s="48"/>
      <c r="BO55" s="211">
        <f t="shared" ca="1" si="24"/>
        <v>100000</v>
      </c>
      <c r="BP55" s="207" t="str">
        <f t="shared" si="52"/>
        <v>Materiale 2</v>
      </c>
      <c r="BQ55" s="29">
        <f t="shared" ca="1" si="25"/>
        <v>0</v>
      </c>
      <c r="BR55" s="29">
        <f t="shared" ca="1" si="53"/>
        <v>100000</v>
      </c>
      <c r="BS55" s="29"/>
      <c r="BT55" s="29"/>
      <c r="BU55" s="29"/>
      <c r="BV55" s="29"/>
      <c r="BW55" s="212"/>
      <c r="CD55" s="19"/>
    </row>
    <row r="56" spans="1:82" s="49" customFormat="1" ht="21" x14ac:dyDescent="0.15">
      <c r="A56" s="474">
        <f t="shared" si="5"/>
        <v>52</v>
      </c>
      <c r="B56" s="49" t="str">
        <f>Dropdowns!D54</f>
        <v>Materiale 3</v>
      </c>
      <c r="C56" s="49">
        <v>1</v>
      </c>
      <c r="D56" s="49">
        <f>'Egne Materialer'!H44</f>
        <v>0</v>
      </c>
      <c r="E56" s="49">
        <f>'Egne Materialer'!I44</f>
        <v>0</v>
      </c>
      <c r="F56" s="49">
        <f>'Egne Materialer'!J44</f>
        <v>0</v>
      </c>
      <c r="G56" s="49">
        <f>'Egne Materialer'!K44</f>
        <v>0</v>
      </c>
      <c r="H56" s="49">
        <f>'Egne Materialer'!L44</f>
        <v>0</v>
      </c>
      <c r="I56" s="133">
        <f>'Egne Materialer'!M44</f>
        <v>0</v>
      </c>
      <c r="J56" s="49">
        <f>'Egne Materialer'!N44</f>
        <v>0</v>
      </c>
      <c r="K56" s="49">
        <f>'Egne Materialer'!O44</f>
        <v>0</v>
      </c>
      <c r="L56" s="49">
        <f>'Egne Materialer'!P44</f>
        <v>0</v>
      </c>
      <c r="M56" s="49">
        <f>'Egne Materialer'!Q44</f>
        <v>0</v>
      </c>
      <c r="O56" s="142">
        <f>F56-E56</f>
        <v>0</v>
      </c>
      <c r="P56" s="142">
        <f>G56-E56</f>
        <v>0</v>
      </c>
      <c r="Q56" s="142">
        <f>H56-E56</f>
        <v>0</v>
      </c>
      <c r="R56" s="142">
        <f>G56-F56</f>
        <v>0</v>
      </c>
      <c r="S56" s="142">
        <f>H56-F56</f>
        <v>0</v>
      </c>
      <c r="T56" s="142">
        <f>H56-G56</f>
        <v>0</v>
      </c>
      <c r="V56" s="29">
        <f ca="1">SUMIF(Effektmåling!$D$53:$E$57,'DB materialer'!B56,Effektmåling!$H$53:$H$57)</f>
        <v>0</v>
      </c>
      <c r="W56" s="477" t="str">
        <f ca="1">IF((V56*D56)=0,"",IF(Effektmåling!$Q$241="Ja",1.3*(V56*D56),V56*D56))</f>
        <v/>
      </c>
      <c r="X56" s="17" t="str">
        <f ca="1">IF(W56="","",RANK(W56,$W$7:$W$56,0)+COUNTIF($W$7:W56,W56)-1)</f>
        <v/>
      </c>
      <c r="Y56" s="17" t="str">
        <f ca="1">IF((V56*I56)=0,"",V56*I56)</f>
        <v/>
      </c>
      <c r="AA56" s="29">
        <f ca="1">$C$122*SUMIF(Effektmåling!$D$128:$E$132,'DB materialer'!$B56,Effektmåling!$I$128:$I$132)</f>
        <v>0</v>
      </c>
      <c r="AB56" s="477" t="str">
        <f ca="1">IF((AA56*D56)=0,"",IF(Effektmåling!$Q$241="Ja",1.3*(AA56*D56),AA56*D56))</f>
        <v/>
      </c>
      <c r="AC56" s="17" t="str">
        <f ca="1">IF(AB56="","",RANK(AB56,$AB$7:$AB$56,0)+COUNTIF($AB$7:AB56,AB56)-1)</f>
        <v/>
      </c>
      <c r="AD56" s="29">
        <f ca="1">IF((AA56*I56)=0,0,AA56*I56)</f>
        <v>0</v>
      </c>
      <c r="AE56" s="29"/>
      <c r="AF56" s="29" t="str">
        <f>IF((SUMIFS(Effektmåling!$J$178:$J$182,Effektmåling!$D$178:$D$182,$B56,$AH$120:$AH$124,'DB materialer'!AF$3))&lt;&gt;0,(SUMIFS(Effektmåling!$J$178:$J$182,Effektmåling!$D$178:$D$182,$B56,$AH$120:$AH$124,'DB materialer'!AF$3))*-O56,"")</f>
        <v/>
      </c>
      <c r="AG56" s="29" t="str">
        <f>IF((SUMIFS(Effektmåling!$J$178:$J$182,Effektmåling!$D$178:$D$182,$B56,$AH$120:$AH$124,'DB materialer'!AG$3))&lt;&gt;0,(SUMIFS(Effektmåling!$J$178:$J$182,Effektmåling!$D$178:$D$182,$B56,$AH$120:$AH$124,'DB materialer'!AG$3))*-P56,"")</f>
        <v/>
      </c>
      <c r="AH56" s="29" t="str">
        <f>IF((SUMIFS(Effektmåling!$J$178:$J$182,Effektmåling!$D$178:$D$182,$B56,$AH$120:$AH$124,'DB materialer'!AH$3))&lt;&gt;0,(SUMIFS(Effektmåling!$J$178:$J$182,Effektmåling!$D$178:$D$182,$B56,$AH$120:$AH$124,'DB materialer'!AH$3))*-Q56,"")</f>
        <v/>
      </c>
      <c r="AI56" s="29" t="str">
        <f>IF((SUMIFS(Effektmåling!$J$178:$J$182,Effektmåling!$D$178:$D$182,$B56,$AH$120:$AH$124,'DB materialer'!AI$3))&lt;&gt;0,(SUMIFS(Effektmåling!$J$178:$J$182,Effektmåling!$D$178:$D$182,$B56,$AH$120:$AH$124,'DB materialer'!AI$3))*-R56,"")</f>
        <v/>
      </c>
      <c r="AJ56" s="29" t="str">
        <f>IF((SUMIFS(Effektmåling!$J$178:$J$182,Effektmåling!$D$178:$D$182,$B56,$AH$120:$AH$124,'DB materialer'!AJ$3))&lt;&gt;0,(SUMIFS(Effektmåling!$J$178:$J$182,Effektmåling!$D$178:$D$182,$B56,$AH$120:$AH$124,'DB materialer'!AJ$3))*-S56,"")</f>
        <v/>
      </c>
      <c r="AK56" s="29" t="str">
        <f>IF((SUMIFS(Effektmåling!$J$178:$J$182,Effektmåling!$D$178:$D$182,$B56,$AH$120:$AH$124,'DB materialer'!AK$3))&lt;&gt;0,(SUMIFS(Effektmåling!$J$178:$J$182,Effektmåling!$D$178:$D$182,$B56,$AH$120:$AH$124,'DB materialer'!AK$3))*-T56,"")</f>
        <v/>
      </c>
      <c r="AM56" s="29" t="str">
        <f>IF((SUMIFS(Effektmåling!$J$163:$J$167,Effektmåling!$D$163:$D$167,$B56,$AO$120:$AO$124,'DB materialer'!AM$3))&lt;&gt;0,(SUMIFS(Effektmåling!$J$163:$J$167,Effektmåling!$D$163:$D$167,$B56,$AO$120:$AO$124,'DB materialer'!AM$3))*(-O56)*($C$122),"")</f>
        <v/>
      </c>
      <c r="AN56" s="29" t="str">
        <f>IF((SUMIFS(Effektmåling!$J$163:$J$167,Effektmåling!$D$163:$D$167,$B56,$AO$120:$AO$124,'DB materialer'!AN$3))&lt;&gt;0,(SUMIFS(Effektmåling!$J$163:$J$167,Effektmåling!$D$163:$D$167,$B56,$AO$120:$AO$124,'DB materialer'!AN$3))*(-P56)*($C$122),"")</f>
        <v/>
      </c>
      <c r="AO56" s="29" t="str">
        <f>IF((SUMIFS(Effektmåling!$J$163:$J$167,Effektmåling!$D$163:$D$167,$B56,$AO$120:$AO$124,'DB materialer'!AO$3))&lt;&gt;0,(SUMIFS(Effektmåling!$J$163:$J$167,Effektmåling!$D$163:$D$167,$B56,$AO$120:$AO$124,'DB materialer'!AO$3))*(-Q56)*($C$122),"")</f>
        <v/>
      </c>
      <c r="AP56" s="29" t="str">
        <f>IF((SUMIFS(Effektmåling!$J$163:$J$167,Effektmåling!$D$163:$D$167,$B56,$AO$120:$AO$124,'DB materialer'!AP$3))&lt;&gt;0,(SUMIFS(Effektmåling!$J$163:$J$167,Effektmåling!$D$163:$D$167,$B56,$AO$120:$AO$124,'DB materialer'!AP$3))*(-R56)*($C$122),"")</f>
        <v/>
      </c>
      <c r="AQ56" s="29" t="str">
        <f>IF((SUMIFS(Effektmåling!$J$163:$J$167,Effektmåling!$D$163:$D$167,$B56,$AO$120:$AO$124,'DB materialer'!AQ$3))&lt;&gt;0,(SUMIFS(Effektmåling!$J$163:$J$167,Effektmåling!$D$163:$D$167,$B56,$AO$120:$AO$124,'DB materialer'!AQ$3))*(-S56)*($C$122),"")</f>
        <v/>
      </c>
      <c r="AR56" s="29" t="str">
        <f>IF((SUMIFS(Effektmåling!$J$163:$J$167,Effektmåling!$D$163:$D$167,$B56,$AO$120:$AO$124,'DB materialer'!AR$3))&lt;&gt;0,(SUMIFS(Effektmåling!$J$163:$J$167,Effektmåling!$D$163:$D$167,$B56,$AO$120:$AO$124,'DB materialer'!AR$3))*(-T56)*($C$122),"")</f>
        <v/>
      </c>
      <c r="AT56" s="30">
        <f>IF((K56-J56)=0,1E-30,K56-J56)</f>
        <v>1.0000000000000001E-30</v>
      </c>
      <c r="AU56" s="40">
        <f>IF((L56-J56)=0,1E-30,L56-J56)</f>
        <v>1.0000000000000001E-30</v>
      </c>
      <c r="AV56" s="41">
        <f>IF((M56-J56)=0,1E-30,M56-J56)</f>
        <v>1.0000000000000001E-30</v>
      </c>
      <c r="AW56" s="40">
        <f>IF((L56-K56)=0,1E-30,L56-K56)</f>
        <v>1.0000000000000001E-30</v>
      </c>
      <c r="AX56" s="41">
        <f>IF((M56-K56)=0,1E-30,M56-K56)</f>
        <v>1.0000000000000001E-30</v>
      </c>
      <c r="AY56" s="41">
        <f>IF((M56-L56)=0,1E-30,M56-L56)</f>
        <v>1.0000000000000001E-30</v>
      </c>
      <c r="BA56" s="29" t="str">
        <f>IF((SUMIFS(Effektmåling!$J$178:$J$182,Effektmåling!$D$178:$D$182,$B56,$AH$120:$AH$124,BA$3))&lt;&gt;0,(SUMIFS(Effektmåling!$J$178:$J$182,Effektmåling!$D$178:$D$182,$B56,$AH$120:$AH$124,BA$3))*-AT56,"")</f>
        <v/>
      </c>
      <c r="BB56" s="29" t="str">
        <f>IF((SUMIFS(Effektmåling!$J$178:$J$182,Effektmåling!$D$178:$D$182,$B56,$AH$120:$AH$124,BB$3))&lt;&gt;0,(SUMIFS(Effektmåling!$J$178:$J$182,Effektmåling!$D$178:$D$182,$B56,$AH$120:$AH$124,BB$3))*-AU56,"")</f>
        <v/>
      </c>
      <c r="BC56" s="29" t="str">
        <f>IF((SUMIFS(Effektmåling!$J$178:$J$182,Effektmåling!$D$178:$D$182,$B56,$AH$120:$AH$124,BC$3))&lt;&gt;0,(SUMIFS(Effektmåling!$J$178:$J$182,Effektmåling!$D$178:$D$182,$B56,$AH$120:$AH$124,BC$3))*-AV56,"")</f>
        <v/>
      </c>
      <c r="BD56" s="29" t="str">
        <f>IF((SUMIFS(Effektmåling!$J$178:$J$182,Effektmåling!$D$178:$D$182,$B56,$AH$120:$AH$124,BD$3))&lt;&gt;0,(SUMIFS(Effektmåling!$J$178:$J$182,Effektmåling!$D$178:$D$182,$B56,$AH$120:$AH$124,BD$3))*-AW56,"")</f>
        <v/>
      </c>
      <c r="BE56" s="29" t="str">
        <f>IF((SUMIFS(Effektmåling!$J$178:$J$182,Effektmåling!$D$178:$D$182,$B56,$AH$120:$AH$124,BE$3))&lt;&gt;0,(SUMIFS(Effektmåling!$J$178:$J$182,Effektmåling!$D$178:$D$182,$B56,$AH$120:$AH$124,BE$3))*-AX56,"")</f>
        <v/>
      </c>
      <c r="BF56" s="29" t="str">
        <f>IF((SUMIFS(Effektmåling!$J$178:$J$182,Effektmåling!$D$178:$D$182,$B56,$AH$120:$AH$124,BF$3))&lt;&gt;0,(SUMIFS(Effektmåling!$J$178:$J$182,Effektmåling!$D$178:$D$182,$B56,$AH$120:$AH$124,BF$3))*-AY56,"")</f>
        <v/>
      </c>
      <c r="BH56" s="29" t="str">
        <f>IF((SUMIFS(Effektmåling!$J$163:$J$167,Effektmåling!$D$163:$D$167,$B56,$AO$120:$AO$124,BH$3))&lt;&gt;0,(SUMIFS(Effektmåling!$J$163:$J$167,Effektmåling!$D$163:$D$167,$B56,$AO$120:$AO$124,BH$3))*-AT56,"")</f>
        <v/>
      </c>
      <c r="BI56" s="29" t="str">
        <f>IF((SUMIFS(Effektmåling!$J$163:$J$167,Effektmåling!$D$163:$D$167,$B56,$AO$120:$AO$124,BI$3))&lt;&gt;0,(SUMIFS(Effektmåling!$J$163:$J$167,Effektmåling!$D$163:$D$167,$B56,$AO$120:$AO$124,BI$3))*-AU56,"")</f>
        <v/>
      </c>
      <c r="BJ56" s="29" t="str">
        <f>IF((SUMIFS(Effektmåling!$J$163:$J$167,Effektmåling!$D$163:$D$167,$B56,$AO$120:$AO$124,BJ$3))&lt;&gt;0,(SUMIFS(Effektmåling!$J$163:$J$167,Effektmåling!$D$163:$D$167,$B56,$AO$120:$AO$124,BJ$3))*-AV56,"")</f>
        <v/>
      </c>
      <c r="BK56" s="29" t="str">
        <f>IF((SUMIFS(Effektmåling!$J$163:$J$167,Effektmåling!$D$163:$D$167,$B56,$AO$120:$AO$124,BK$3))&lt;&gt;0,(SUMIFS(Effektmåling!$J$163:$J$167,Effektmåling!$D$163:$D$167,$B56,$AO$120:$AO$124,BK$3))*-AW56,"")</f>
        <v/>
      </c>
      <c r="BL56" s="29" t="str">
        <f>IF((SUMIFS(Effektmåling!$J$163:$J$167,Effektmåling!$D$163:$D$167,$B56,$AO$120:$AO$124,BL$3))&lt;&gt;0,(SUMIFS(Effektmåling!$J$163:$J$167,Effektmåling!$D$163:$D$167,$B56,$AO$120:$AO$124,BL$3))*-AX56,"")</f>
        <v/>
      </c>
      <c r="BM56" s="29" t="str">
        <f>IF((SUMIFS(Effektmåling!$J$163:$J$167,Effektmåling!$D$163:$D$167,$B56,$AO$120:$AO$124,BM$3))&lt;&gt;0,(SUMIFS(Effektmåling!$J$163:$J$167,Effektmåling!$D$163:$D$167,$B56,$AO$120:$AO$124,BM$3))*-AY56,"")</f>
        <v/>
      </c>
      <c r="BO56" s="217">
        <f t="shared" ca="1" si="24"/>
        <v>100000</v>
      </c>
      <c r="BP56" s="463" t="str">
        <f t="shared" si="52"/>
        <v>Materiale 3</v>
      </c>
      <c r="BQ56" s="29">
        <f t="shared" ca="1" si="25"/>
        <v>0</v>
      </c>
      <c r="BR56" s="29">
        <f t="shared" ca="1" si="53"/>
        <v>100000</v>
      </c>
      <c r="BS56" s="17"/>
      <c r="BT56" s="29"/>
      <c r="BU56" s="17"/>
      <c r="BV56" s="17"/>
      <c r="BW56" s="218"/>
      <c r="CD56" s="19"/>
    </row>
    <row r="57" spans="1:82" x14ac:dyDescent="0.15">
      <c r="A57" s="474">
        <f t="shared" si="5"/>
        <v>53</v>
      </c>
      <c r="B57" s="31" t="s">
        <v>295</v>
      </c>
      <c r="C57" s="31"/>
      <c r="D57" s="31"/>
      <c r="E57" s="31"/>
      <c r="F57" s="31"/>
      <c r="G57" s="31"/>
      <c r="H57" s="129"/>
      <c r="I57" s="128"/>
      <c r="J57" s="141"/>
      <c r="K57" s="141"/>
      <c r="L57" s="141"/>
      <c r="M57" s="141"/>
      <c r="O57" s="31"/>
      <c r="P57" s="31"/>
      <c r="Q57" s="31"/>
      <c r="R57" s="31"/>
      <c r="S57" s="31"/>
      <c r="T57" s="31"/>
      <c r="V57" s="31">
        <f ca="1">SUM(V7:V56)</f>
        <v>0</v>
      </c>
      <c r="W57" s="31">
        <f ca="1">SUM(W6:W56)</f>
        <v>0</v>
      </c>
      <c r="X57" s="17">
        <f ca="1">MAX(X7:X56)</f>
        <v>0</v>
      </c>
      <c r="Y57" s="17">
        <f ca="1">SUM(Y5:Y56)</f>
        <v>0</v>
      </c>
      <c r="AA57" s="31">
        <f ca="1">SUM(AA7:AA56)</f>
        <v>0</v>
      </c>
      <c r="AB57" s="33">
        <f ca="1">SUM(AB6:AB56)</f>
        <v>0</v>
      </c>
      <c r="AC57" s="17">
        <f ca="1">MAX(AC7:AC56)</f>
        <v>0</v>
      </c>
      <c r="AD57" s="31">
        <f ca="1">SUM(AD7:AD56)</f>
        <v>0</v>
      </c>
      <c r="AE57" s="29"/>
      <c r="AF57" s="17">
        <f t="shared" ref="AF57:AK57" si="61">SUM(AF7:AF52)</f>
        <v>0</v>
      </c>
      <c r="AG57" s="17">
        <f t="shared" si="61"/>
        <v>0</v>
      </c>
      <c r="AH57" s="17">
        <f t="shared" si="61"/>
        <v>0</v>
      </c>
      <c r="AI57" s="17">
        <f t="shared" si="61"/>
        <v>0</v>
      </c>
      <c r="AJ57" s="17">
        <f t="shared" si="61"/>
        <v>0</v>
      </c>
      <c r="AK57" s="17">
        <f t="shared" si="61"/>
        <v>0</v>
      </c>
      <c r="AM57" s="17">
        <f t="shared" ref="AM57:AR57" si="62">SUM(AM7:AM52)</f>
        <v>0</v>
      </c>
      <c r="AN57" s="17">
        <f t="shared" si="62"/>
        <v>0</v>
      </c>
      <c r="AO57" s="17">
        <f t="shared" si="62"/>
        <v>0</v>
      </c>
      <c r="AP57" s="17">
        <f t="shared" si="62"/>
        <v>0</v>
      </c>
      <c r="AQ57" s="17">
        <f t="shared" si="62"/>
        <v>0</v>
      </c>
      <c r="AR57" s="17">
        <f t="shared" si="62"/>
        <v>0</v>
      </c>
      <c r="AT57" s="31"/>
      <c r="AU57" s="31"/>
      <c r="AV57" s="31"/>
      <c r="AW57" s="31"/>
      <c r="AX57" s="31"/>
      <c r="AY57" s="31"/>
      <c r="BA57" s="31"/>
      <c r="BB57" s="31"/>
      <c r="BC57" s="31"/>
      <c r="BD57" s="31"/>
      <c r="BE57" s="31"/>
      <c r="BF57" s="31"/>
      <c r="BH57" s="31"/>
      <c r="BI57" s="31"/>
      <c r="BJ57" s="31"/>
      <c r="BK57" s="31"/>
      <c r="BL57" s="31"/>
      <c r="BM57" s="31"/>
      <c r="BO57" s="29">
        <f t="shared" ca="1" si="24"/>
        <v>50</v>
      </c>
      <c r="BP57" s="29"/>
      <c r="BQ57" s="29"/>
      <c r="BR57" s="29">
        <f ca="1">COUNT(BR6:BR56)</f>
        <v>50</v>
      </c>
      <c r="BS57" s="29"/>
      <c r="BT57" s="29"/>
      <c r="BU57" s="29"/>
      <c r="BV57" s="29"/>
      <c r="BW57" s="29"/>
    </row>
    <row r="58" spans="1:82" x14ac:dyDescent="0.15">
      <c r="AF58" s="17"/>
      <c r="AG58" s="17"/>
      <c r="AH58" s="17"/>
      <c r="AI58" s="17"/>
      <c r="AJ58" s="17" t="s">
        <v>296</v>
      </c>
      <c r="AK58" s="17">
        <f>SUM(AF57:AK57)</f>
        <v>0</v>
      </c>
      <c r="AM58" s="17"/>
      <c r="AN58" s="17"/>
      <c r="AO58" s="17"/>
      <c r="AP58" s="17"/>
      <c r="AQ58" s="17" t="s">
        <v>296</v>
      </c>
      <c r="AR58" s="17">
        <f>SUM(AM57:AR57)</f>
        <v>0</v>
      </c>
      <c r="BD58" s="70"/>
      <c r="BE58" s="70"/>
      <c r="BF58" s="29"/>
      <c r="BJ58" s="70"/>
      <c r="BK58" s="70"/>
      <c r="BL58" s="70"/>
    </row>
    <row r="59" spans="1:82" x14ac:dyDescent="0.15">
      <c r="BD59" s="29"/>
      <c r="BE59" s="29"/>
      <c r="BF59" s="29"/>
      <c r="BG59" s="29"/>
      <c r="BH59" s="29"/>
      <c r="BI59" s="29"/>
      <c r="BJ59" s="29"/>
      <c r="BK59" s="29"/>
      <c r="BL59" s="29"/>
      <c r="BM59" s="29"/>
    </row>
    <row r="60" spans="1:82" x14ac:dyDescent="0.15">
      <c r="B60" s="29"/>
      <c r="C60" s="102"/>
      <c r="D60" s="29"/>
      <c r="E60" s="29"/>
      <c r="F60" s="29"/>
      <c r="G60" s="29"/>
      <c r="H60" s="29"/>
      <c r="I60" s="29"/>
      <c r="J60" s="29"/>
      <c r="K60" s="29"/>
      <c r="L60" s="29"/>
      <c r="M60" s="29"/>
    </row>
    <row r="61" spans="1:82" x14ac:dyDescent="0.15">
      <c r="B61" s="59" t="s">
        <v>297</v>
      </c>
      <c r="C61" s="17"/>
      <c r="D61" s="17"/>
      <c r="E61" s="17"/>
      <c r="F61" s="17"/>
      <c r="G61" s="17"/>
      <c r="H61" s="17"/>
      <c r="I61" s="17"/>
      <c r="J61" s="17"/>
      <c r="K61" s="17"/>
      <c r="L61" s="17"/>
      <c r="M61" s="17"/>
      <c r="O61" s="17"/>
      <c r="P61" s="17"/>
      <c r="Q61" s="17"/>
      <c r="R61" s="17"/>
      <c r="S61" s="17"/>
      <c r="T61" s="17"/>
      <c r="AF61" s="17"/>
      <c r="AG61" s="17"/>
      <c r="AH61" s="17"/>
      <c r="AI61" s="17"/>
      <c r="AJ61" s="17"/>
      <c r="AK61" s="17"/>
      <c r="AM61" s="17"/>
      <c r="AN61" s="17"/>
      <c r="AO61" s="17"/>
      <c r="AP61" s="17"/>
      <c r="AQ61" s="17"/>
      <c r="AR61" s="17"/>
      <c r="AT61" s="17"/>
      <c r="AU61" s="17"/>
      <c r="AV61" s="17"/>
      <c r="AW61" s="17"/>
      <c r="AX61" s="17"/>
      <c r="AY61" s="17"/>
      <c r="BA61" s="17"/>
      <c r="BB61" s="17"/>
      <c r="BC61" s="17"/>
      <c r="BD61" s="17"/>
      <c r="BE61" s="17"/>
      <c r="BF61" s="17"/>
      <c r="BH61" s="17"/>
      <c r="BI61" s="17"/>
      <c r="BJ61" s="17"/>
      <c r="BK61" s="17"/>
      <c r="BL61" s="17"/>
      <c r="BM61" s="17"/>
    </row>
    <row r="62" spans="1:82" ht="31.5" customHeight="1" x14ac:dyDescent="0.15">
      <c r="B62" s="134" t="s">
        <v>24</v>
      </c>
      <c r="C62" s="465" t="s">
        <v>27</v>
      </c>
      <c r="D62" s="465" t="s">
        <v>208</v>
      </c>
      <c r="E62" s="465" t="s">
        <v>209</v>
      </c>
      <c r="F62" s="465" t="s">
        <v>210</v>
      </c>
      <c r="G62" s="465" t="s">
        <v>211</v>
      </c>
      <c r="H62" s="465" t="s">
        <v>212</v>
      </c>
      <c r="I62" s="121" t="s">
        <v>208</v>
      </c>
      <c r="J62" s="465" t="s">
        <v>209</v>
      </c>
      <c r="K62" s="465" t="s">
        <v>210</v>
      </c>
      <c r="L62" s="465" t="s">
        <v>211</v>
      </c>
      <c r="M62" s="465" t="s">
        <v>212</v>
      </c>
      <c r="O62" s="465" t="s">
        <v>219</v>
      </c>
      <c r="P62" s="465" t="s">
        <v>220</v>
      </c>
      <c r="Q62" s="465" t="s">
        <v>221</v>
      </c>
      <c r="R62" s="465" t="s">
        <v>222</v>
      </c>
      <c r="S62" s="465" t="s">
        <v>223</v>
      </c>
      <c r="T62" s="465" t="s">
        <v>224</v>
      </c>
      <c r="AF62" s="902" t="s">
        <v>227</v>
      </c>
      <c r="AG62" s="902"/>
      <c r="AH62" s="902"/>
      <c r="AI62" s="902"/>
      <c r="AJ62" s="902"/>
      <c r="AK62" s="902"/>
      <c r="AM62" s="902" t="s">
        <v>228</v>
      </c>
      <c r="AN62" s="902"/>
      <c r="AO62" s="902"/>
      <c r="AP62" s="902"/>
      <c r="AQ62" s="902"/>
      <c r="AR62" s="902"/>
      <c r="AT62" s="463" t="s">
        <v>219</v>
      </c>
      <c r="AU62" s="463" t="s">
        <v>220</v>
      </c>
      <c r="AV62" s="463" t="s">
        <v>221</v>
      </c>
      <c r="AW62" s="463" t="s">
        <v>222</v>
      </c>
      <c r="AX62" s="463" t="s">
        <v>223</v>
      </c>
      <c r="AY62" s="463" t="s">
        <v>224</v>
      </c>
      <c r="BA62" s="902" t="s">
        <v>227</v>
      </c>
      <c r="BB62" s="902"/>
      <c r="BC62" s="902"/>
      <c r="BD62" s="902"/>
      <c r="BE62" s="902"/>
      <c r="BF62" s="902"/>
      <c r="BH62" s="902" t="s">
        <v>229</v>
      </c>
      <c r="BI62" s="902"/>
      <c r="BJ62" s="902"/>
      <c r="BK62" s="902"/>
      <c r="BL62" s="902"/>
      <c r="BM62" s="902"/>
    </row>
    <row r="63" spans="1:82" ht="27" x14ac:dyDescent="0.15">
      <c r="B63" s="140" t="s">
        <v>298</v>
      </c>
      <c r="C63" s="465"/>
      <c r="D63" s="138" t="s">
        <v>299</v>
      </c>
      <c r="E63" s="138" t="s">
        <v>299</v>
      </c>
      <c r="F63" s="138" t="s">
        <v>300</v>
      </c>
      <c r="G63" s="138" t="s">
        <v>301</v>
      </c>
      <c r="H63" s="138" t="s">
        <v>301</v>
      </c>
      <c r="I63" s="139" t="s">
        <v>299</v>
      </c>
      <c r="J63" s="138" t="s">
        <v>299</v>
      </c>
      <c r="K63" s="138" t="s">
        <v>300</v>
      </c>
      <c r="L63" s="138" t="s">
        <v>301</v>
      </c>
      <c r="M63" s="138" t="s">
        <v>301</v>
      </c>
      <c r="O63" s="135">
        <v>6</v>
      </c>
      <c r="P63" s="135">
        <v>5</v>
      </c>
      <c r="Q63" s="135">
        <v>4</v>
      </c>
      <c r="R63" s="135">
        <v>3</v>
      </c>
      <c r="S63" s="135">
        <v>2</v>
      </c>
      <c r="T63" s="135">
        <v>1</v>
      </c>
      <c r="Y63" s="474"/>
      <c r="Z63" s="474"/>
      <c r="AF63" s="38">
        <f t="shared" ref="AF63:AK63" si="63">O63</f>
        <v>6</v>
      </c>
      <c r="AG63" s="38">
        <f t="shared" si="63"/>
        <v>5</v>
      </c>
      <c r="AH63" s="38">
        <f t="shared" si="63"/>
        <v>4</v>
      </c>
      <c r="AI63" s="38">
        <f t="shared" si="63"/>
        <v>3</v>
      </c>
      <c r="AJ63" s="38">
        <f t="shared" si="63"/>
        <v>2</v>
      </c>
      <c r="AK63" s="38">
        <f t="shared" si="63"/>
        <v>1</v>
      </c>
      <c r="AM63" s="38">
        <f t="shared" ref="AM63:AR63" si="64">O63</f>
        <v>6</v>
      </c>
      <c r="AN63" s="38">
        <f t="shared" si="64"/>
        <v>5</v>
      </c>
      <c r="AO63" s="38">
        <f t="shared" si="64"/>
        <v>4</v>
      </c>
      <c r="AP63" s="38">
        <f t="shared" si="64"/>
        <v>3</v>
      </c>
      <c r="AQ63" s="38">
        <f t="shared" si="64"/>
        <v>2</v>
      </c>
      <c r="AR63" s="38">
        <f t="shared" si="64"/>
        <v>1</v>
      </c>
      <c r="AT63" s="38">
        <v>6</v>
      </c>
      <c r="AU63" s="38">
        <v>5</v>
      </c>
      <c r="AV63" s="38">
        <v>4</v>
      </c>
      <c r="AW63" s="38">
        <v>3</v>
      </c>
      <c r="AX63" s="38">
        <v>2</v>
      </c>
      <c r="AY63" s="38">
        <v>1</v>
      </c>
      <c r="BA63" s="38">
        <f t="shared" ref="BA63:BF63" si="65">O63</f>
        <v>6</v>
      </c>
      <c r="BB63" s="38">
        <f t="shared" si="65"/>
        <v>5</v>
      </c>
      <c r="BC63" s="38">
        <f t="shared" si="65"/>
        <v>4</v>
      </c>
      <c r="BD63" s="38">
        <f t="shared" si="65"/>
        <v>3</v>
      </c>
      <c r="BE63" s="38">
        <f t="shared" si="65"/>
        <v>2</v>
      </c>
      <c r="BF63" s="38">
        <f t="shared" si="65"/>
        <v>1</v>
      </c>
      <c r="BH63" s="38">
        <f t="shared" ref="BH63:BM63" si="66">O63</f>
        <v>6</v>
      </c>
      <c r="BI63" s="38">
        <f t="shared" si="66"/>
        <v>5</v>
      </c>
      <c r="BJ63" s="38">
        <f t="shared" si="66"/>
        <v>4</v>
      </c>
      <c r="BK63" s="38">
        <f t="shared" si="66"/>
        <v>3</v>
      </c>
      <c r="BL63" s="38">
        <f t="shared" si="66"/>
        <v>2</v>
      </c>
      <c r="BM63" s="38">
        <f t="shared" si="66"/>
        <v>1</v>
      </c>
    </row>
    <row r="64" spans="1:82" ht="12" x14ac:dyDescent="0.2">
      <c r="B64" s="17"/>
      <c r="C64" s="28" t="s">
        <v>236</v>
      </c>
      <c r="D64" s="28" t="s">
        <v>237</v>
      </c>
      <c r="E64" s="28" t="s">
        <v>237</v>
      </c>
      <c r="F64" s="28" t="s">
        <v>237</v>
      </c>
      <c r="G64" s="28" t="s">
        <v>237</v>
      </c>
      <c r="H64" s="28" t="s">
        <v>237</v>
      </c>
      <c r="I64" s="122" t="s">
        <v>238</v>
      </c>
      <c r="J64" s="28" t="s">
        <v>238</v>
      </c>
      <c r="K64" s="28" t="s">
        <v>238</v>
      </c>
      <c r="L64" s="28" t="s">
        <v>238</v>
      </c>
      <c r="M64" s="28" t="s">
        <v>238</v>
      </c>
      <c r="O64" s="28" t="s">
        <v>239</v>
      </c>
      <c r="P64" s="28" t="s">
        <v>239</v>
      </c>
      <c r="Q64" s="28" t="s">
        <v>239</v>
      </c>
      <c r="R64" s="28" t="s">
        <v>239</v>
      </c>
      <c r="S64" s="28" t="s">
        <v>239</v>
      </c>
      <c r="T64" s="28" t="s">
        <v>239</v>
      </c>
      <c r="AF64" s="17" t="s">
        <v>241</v>
      </c>
      <c r="AG64" s="17"/>
      <c r="AH64" s="17"/>
      <c r="AI64" s="17"/>
      <c r="AJ64" s="17"/>
      <c r="AK64" s="17"/>
      <c r="AM64" s="17" t="s">
        <v>241</v>
      </c>
      <c r="AN64" s="17"/>
      <c r="AO64" s="17"/>
      <c r="AP64" s="17"/>
      <c r="AQ64" s="17"/>
      <c r="AR64" s="17"/>
      <c r="AT64" s="28" t="s">
        <v>238</v>
      </c>
      <c r="AU64" s="28" t="s">
        <v>238</v>
      </c>
      <c r="AV64" s="28" t="s">
        <v>238</v>
      </c>
      <c r="AW64" s="28" t="s">
        <v>238</v>
      </c>
      <c r="AX64" s="28" t="s">
        <v>238</v>
      </c>
      <c r="AY64" s="28" t="s">
        <v>238</v>
      </c>
      <c r="BA64" s="17" t="s">
        <v>243</v>
      </c>
      <c r="BB64" s="17"/>
      <c r="BC64" s="17"/>
      <c r="BD64" s="17"/>
      <c r="BE64" s="17"/>
      <c r="BF64" s="17"/>
      <c r="BH64" s="17" t="s">
        <v>243</v>
      </c>
      <c r="BI64" s="17"/>
      <c r="BJ64" s="17"/>
      <c r="BK64" s="17"/>
      <c r="BL64" s="17"/>
      <c r="BM64" s="17"/>
    </row>
    <row r="65" spans="1:65" x14ac:dyDescent="0.15">
      <c r="A65" s="19">
        <f>A64+1</f>
        <v>1</v>
      </c>
      <c r="B65" s="29" t="s">
        <v>244</v>
      </c>
      <c r="C65" s="32" t="s">
        <v>245</v>
      </c>
      <c r="D65" s="32" t="s">
        <v>245</v>
      </c>
      <c r="E65" s="32" t="s">
        <v>245</v>
      </c>
      <c r="F65" s="32" t="s">
        <v>245</v>
      </c>
      <c r="G65" s="32" t="s">
        <v>245</v>
      </c>
      <c r="H65" s="136" t="s">
        <v>245</v>
      </c>
      <c r="I65" s="123" t="s">
        <v>245</v>
      </c>
      <c r="J65" s="32" t="s">
        <v>245</v>
      </c>
      <c r="K65" s="32" t="s">
        <v>245</v>
      </c>
      <c r="L65" s="32" t="s">
        <v>245</v>
      </c>
      <c r="M65" s="465" t="s">
        <v>245</v>
      </c>
      <c r="O65" s="44"/>
      <c r="P65" s="44"/>
      <c r="Q65" s="44"/>
      <c r="R65" s="44"/>
      <c r="S65" s="44"/>
      <c r="T65" s="44"/>
      <c r="AF65" s="45"/>
      <c r="AG65" s="45"/>
      <c r="AH65" s="45"/>
      <c r="AI65" s="45"/>
      <c r="AJ65" s="45"/>
      <c r="AK65" s="45"/>
      <c r="AM65" s="45"/>
      <c r="AN65" s="45"/>
      <c r="AO65" s="45"/>
      <c r="AP65" s="45"/>
      <c r="AQ65" s="45"/>
      <c r="AR65" s="45"/>
      <c r="AT65" s="44" t="s">
        <v>245</v>
      </c>
      <c r="AU65" s="44" t="s">
        <v>245</v>
      </c>
      <c r="AV65" s="44" t="s">
        <v>245</v>
      </c>
      <c r="AW65" s="44" t="s">
        <v>245</v>
      </c>
      <c r="AX65" s="44" t="s">
        <v>245</v>
      </c>
      <c r="AY65" s="44" t="s">
        <v>245</v>
      </c>
      <c r="BA65" s="46"/>
      <c r="BB65" s="46"/>
      <c r="BC65" s="46"/>
      <c r="BD65" s="46"/>
      <c r="BE65" s="46"/>
      <c r="BF65" s="46"/>
      <c r="BH65" s="46"/>
      <c r="BI65" s="46"/>
      <c r="BJ65" s="46"/>
      <c r="BK65" s="46"/>
      <c r="BL65" s="46"/>
      <c r="BM65" s="46"/>
    </row>
    <row r="66" spans="1:65" x14ac:dyDescent="0.15">
      <c r="A66" s="19">
        <f>A65+1</f>
        <v>2</v>
      </c>
      <c r="B66" s="19" t="s">
        <v>248</v>
      </c>
      <c r="C66" s="32" t="s">
        <v>245</v>
      </c>
      <c r="D66" s="32" t="s">
        <v>245</v>
      </c>
      <c r="E66" s="32" t="s">
        <v>245</v>
      </c>
      <c r="F66" s="32" t="s">
        <v>245</v>
      </c>
      <c r="G66" s="32" t="s">
        <v>245</v>
      </c>
      <c r="H66" s="136" t="s">
        <v>245</v>
      </c>
      <c r="I66" s="123" t="s">
        <v>245</v>
      </c>
      <c r="J66" s="32" t="s">
        <v>245</v>
      </c>
      <c r="K66" s="32" t="s">
        <v>245</v>
      </c>
      <c r="L66" s="32" t="s">
        <v>245</v>
      </c>
      <c r="M66" s="465" t="s">
        <v>245</v>
      </c>
      <c r="O66" s="44"/>
      <c r="P66" s="44"/>
      <c r="Q66" s="44"/>
      <c r="R66" s="44"/>
      <c r="S66" s="44"/>
      <c r="T66" s="44"/>
      <c r="AF66" s="45"/>
      <c r="AG66" s="45"/>
      <c r="AH66" s="45"/>
      <c r="AI66" s="45"/>
      <c r="AJ66" s="45"/>
      <c r="AK66" s="45"/>
      <c r="AM66" s="45"/>
      <c r="AN66" s="45"/>
      <c r="AO66" s="45"/>
      <c r="AP66" s="45"/>
      <c r="AQ66" s="45"/>
      <c r="AR66" s="45"/>
      <c r="AT66" s="44" t="s">
        <v>245</v>
      </c>
      <c r="AU66" s="44" t="s">
        <v>245</v>
      </c>
      <c r="AV66" s="44" t="s">
        <v>245</v>
      </c>
      <c r="AW66" s="44" t="s">
        <v>245</v>
      </c>
      <c r="AX66" s="44" t="s">
        <v>245</v>
      </c>
      <c r="AY66" s="44" t="s">
        <v>245</v>
      </c>
      <c r="BA66" s="46"/>
      <c r="BB66" s="46"/>
      <c r="BC66" s="46"/>
      <c r="BD66" s="46"/>
      <c r="BE66" s="46"/>
      <c r="BF66" s="46"/>
      <c r="BH66" s="46"/>
      <c r="BI66" s="46"/>
      <c r="BJ66" s="46"/>
      <c r="BK66" s="46"/>
      <c r="BL66" s="46"/>
      <c r="BM66" s="46"/>
    </row>
    <row r="67" spans="1:65" x14ac:dyDescent="0.15">
      <c r="A67" s="19">
        <f>A66+1</f>
        <v>3</v>
      </c>
      <c r="B67" s="19" t="s">
        <v>249</v>
      </c>
      <c r="C67" s="19">
        <v>1</v>
      </c>
      <c r="D67" s="57">
        <v>0</v>
      </c>
      <c r="E67" s="57">
        <v>0</v>
      </c>
      <c r="F67" s="57">
        <v>0</v>
      </c>
      <c r="G67" s="22">
        <v>-11.56</v>
      </c>
      <c r="H67" s="22">
        <f t="shared" ref="H67:H74" si="67">-D7</f>
        <v>-13.1373</v>
      </c>
      <c r="I67" s="57">
        <v>0</v>
      </c>
      <c r="J67" s="57">
        <v>0</v>
      </c>
      <c r="K67" s="57">
        <v>0</v>
      </c>
      <c r="L67" s="89">
        <v>-13.423928440998214</v>
      </c>
      <c r="M67" s="89">
        <v>-15.25555147992438</v>
      </c>
      <c r="O67" s="40">
        <f t="shared" ref="O67:O74" si="68">F67-E67</f>
        <v>0</v>
      </c>
      <c r="P67" s="41">
        <f>(IF(Effektmåling!$Q$241="Ja",-0.3*'DB materialer'!D7+G67,G67))-E67</f>
        <v>-11.56</v>
      </c>
      <c r="Q67" s="41">
        <f>(IF(Effektmåling!$Q$241="Ja",1.3*H67,H67))-E67</f>
        <v>-13.1373</v>
      </c>
      <c r="R67" s="41">
        <f>(IF(Effektmåling!$Q$241="Ja",-0.3*'DB materialer'!D7+G67,G67))-F67</f>
        <v>-11.56</v>
      </c>
      <c r="S67" s="41">
        <f>(IF(Effektmåling!$Q$241="Ja",1.3*H67,H67))-F67</f>
        <v>-13.1373</v>
      </c>
      <c r="T67" s="41">
        <f>(IF(Effektmåling!$Q$241="Ja",1.3*H67,H67))-(IF(Effektmåling!$Q$241="Ja",-0.3*'DB materialer'!D7+G67,G67))</f>
        <v>-1.5772999999999993</v>
      </c>
      <c r="AE67" s="19">
        <v>1</v>
      </c>
      <c r="AF67" s="29" t="str">
        <f>IF((SUMIFS(Effektmåling!$J$178:$J$182,Effektmåling!$D$178:$D$182,$B67,$AH$120:$AH$124,'DB materialer'!AF$3))&lt;&gt;0,(SUMIFS(Effektmåling!$J$178:$J$182,Effektmåling!$D$178:$D$182,$B67,$AH$120:$AH$124,'DB materialer'!AF$3))*-O67,"")</f>
        <v/>
      </c>
      <c r="AG67" s="29" t="str">
        <f>IF((SUMIFS(Effektmåling!$J$178:$J$182,Effektmåling!$D$178:$D$182,$B67,$AH$120:$AH$124,'DB materialer'!AG$3))&lt;&gt;0,(SUMIFS(Effektmåling!$J$178:$J$182,Effektmåling!$D$178:$D$182,$B67,$AH$120:$AH$124,'DB materialer'!AG$3))*-P67,"")</f>
        <v/>
      </c>
      <c r="AH67" s="29" t="str">
        <f>IF((SUMIFS(Effektmåling!$J$178:$J$182,Effektmåling!$D$178:$D$182,$B67,$AH$120:$AH$124,'DB materialer'!AH$3))&lt;&gt;0,(SUMIFS(Effektmåling!$J$178:$J$182,Effektmåling!$D$178:$D$182,$B67,$AH$120:$AH$124,'DB materialer'!AH$3))*-Q67,"")</f>
        <v/>
      </c>
      <c r="AI67" s="29" t="str">
        <f>IF((SUMIFS(Effektmåling!$J$178:$J$182,Effektmåling!$D$178:$D$182,$B67,$AH$120:$AH$124,'DB materialer'!AI$3))&lt;&gt;0,(SUMIFS(Effektmåling!$J$178:$J$182,Effektmåling!$D$178:$D$182,$B67,$AH$120:$AH$124,'DB materialer'!AI$3))*-R67,"")</f>
        <v/>
      </c>
      <c r="AJ67" s="29" t="str">
        <f>IF((SUMIFS(Effektmåling!$J$178:$J$182,Effektmåling!$D$178:$D$182,$B67,$AH$120:$AH$124,'DB materialer'!AJ$3))&lt;&gt;0,(SUMIFS(Effektmåling!$J$178:$J$182,Effektmåling!$D$178:$D$182,$B67,$AH$120:$AH$124,'DB materialer'!AJ$3))*-S67,"")</f>
        <v/>
      </c>
      <c r="AK67" s="29" t="str">
        <f>IF((SUMIFS(Effektmåling!$J$178:$J$182,Effektmåling!$D$178:$D$182,$B67,$AH$120:$AH$124,'DB materialer'!AK$3))&lt;&gt;0,(SUMIFS(Effektmåling!$J$178:$J$182,Effektmåling!$D$178:$D$182,$B67,$AH$120:$AH$124,'DB materialer'!AK$3))*-T67,"")</f>
        <v/>
      </c>
      <c r="AM67" s="29" t="str">
        <f>IF((SUMIFS(Effektmåling!$J$163:$J$167,Effektmåling!$D$163:$D$167,$B67,$AO$120:$AO$124,'DB materialer'!AM$3))&lt;&gt;0,(SUMIFS(Effektmåling!$J$163:$J$167,Effektmåling!$D$163:$D$167,$B67,$AO$120:$AO$124,'DB materialer'!AM$3))*(-O67)*($C$122),"")</f>
        <v/>
      </c>
      <c r="AN67" s="29" t="str">
        <f>IF((SUMIFS(Effektmåling!$J$163:$J$167,Effektmåling!$D$163:$D$167,$B67,$AO$120:$AO$124,'DB materialer'!AN$3))&lt;&gt;0,(SUMIFS(Effektmåling!$J$163:$J$167,Effektmåling!$D$163:$D$167,$B67,$AO$120:$AO$124,'DB materialer'!AN$3))*(-P67)*($C$122),"")</f>
        <v/>
      </c>
      <c r="AO67" s="29" t="str">
        <f>IF((SUMIFS(Effektmåling!$J$163:$J$167,Effektmåling!$D$163:$D$167,$B67,$AO$120:$AO$124,'DB materialer'!AO$3))&lt;&gt;0,(SUMIFS(Effektmåling!$J$163:$J$167,Effektmåling!$D$163:$D$167,$B67,$AO$120:$AO$124,'DB materialer'!AO$3))*(-Q67)*($C$122),"")</f>
        <v/>
      </c>
      <c r="AP67" s="29" t="str">
        <f>IF((SUMIFS(Effektmåling!$J$163:$J$167,Effektmåling!$D$163:$D$167,$B67,$AO$120:$AO$124,'DB materialer'!AP$3))&lt;&gt;0,(SUMIFS(Effektmåling!$J$163:$J$167,Effektmåling!$D$163:$D$167,$B67,$AO$120:$AO$124,'DB materialer'!AP$3))*(-R67)*($C$122),"")</f>
        <v/>
      </c>
      <c r="AQ67" s="29" t="str">
        <f>IF((SUMIFS(Effektmåling!$J$163:$J$167,Effektmåling!$D$163:$D$167,$B67,$AO$120:$AO$124,'DB materialer'!AQ$3))&lt;&gt;0,(SUMIFS(Effektmåling!$J$163:$J$167,Effektmåling!$D$163:$D$167,$B67,$AO$120:$AO$124,'DB materialer'!AQ$3))*(-S67)*($C$122),"")</f>
        <v/>
      </c>
      <c r="AR67" s="29" t="str">
        <f>IF((SUMIFS(Effektmåling!$J$163:$J$167,Effektmåling!$D$163:$D$167,$B67,$AO$120:$AO$124,'DB materialer'!AR$3))&lt;&gt;0,(SUMIFS(Effektmåling!$J$163:$J$167,Effektmåling!$D$163:$D$167,$B67,$AO$120:$AO$124,'DB materialer'!AR$3))*(-T67)*($C$122),"")</f>
        <v/>
      </c>
      <c r="AT67" s="30">
        <f t="shared" ref="AT67:AT74" si="69">IF((K67-J67)=0,1E-30,K67-J67)</f>
        <v>1.0000000000000001E-30</v>
      </c>
      <c r="AU67" s="40">
        <f t="shared" ref="AU67:AU74" si="70">IF((L67-J67)=0,1E-30,L67-J67)</f>
        <v>-13.423928440998214</v>
      </c>
      <c r="AV67" s="41">
        <f t="shared" ref="AV67:AV74" si="71">IF((M67-J67)=0,1E-30,M67-J67)</f>
        <v>-15.25555147992438</v>
      </c>
      <c r="AW67" s="40">
        <f t="shared" ref="AW67:AW74" si="72">IF((L67-K67)=0,1E-30,L67-K67)</f>
        <v>-13.423928440998214</v>
      </c>
      <c r="AX67" s="41">
        <f t="shared" ref="AX67:AX74" si="73">IF((M67-K67)=0,1E-30,M67-K67)</f>
        <v>-15.25555147992438</v>
      </c>
      <c r="AY67" s="41">
        <f t="shared" ref="AY67:AY74" si="74">IF((M67-L67)=0,1E-30,M67-L67)</f>
        <v>-1.8316230389261658</v>
      </c>
      <c r="BA67" s="29" t="str">
        <f>IF((SUMIFS(Effektmåling!$J$178:$J$182,Effektmåling!$D$178:$D$182,$B67,$AH$120:$AH$124,BA$3))&lt;&gt;0,(SUMIFS(Effektmåling!$J$178:$J$182,Effektmåling!$D$178:$D$182,$B67,$AH$120:$AH$124,BA$3))*-AT67,"")</f>
        <v/>
      </c>
      <c r="BB67" s="29" t="str">
        <f>IF((SUMIFS(Effektmåling!$J$178:$J$182,Effektmåling!$D$178:$D$182,$B67,$AH$120:$AH$124,BB$3))&lt;&gt;0,(SUMIFS(Effektmåling!$J$178:$J$182,Effektmåling!$D$178:$D$182,$B67,$AH$120:$AH$124,BB$3))*-AU67,"")</f>
        <v/>
      </c>
      <c r="BC67" s="29" t="str">
        <f>IF((SUMIFS(Effektmåling!$J$178:$J$182,Effektmåling!$D$178:$D$182,$B67,$AH$120:$AH$124,BC$3))&lt;&gt;0,(SUMIFS(Effektmåling!$J$178:$J$182,Effektmåling!$D$178:$D$182,$B67,$AH$120:$AH$124,BC$3))*-AV67,"")</f>
        <v/>
      </c>
      <c r="BD67" s="29" t="str">
        <f>IF((SUMIFS(Effektmåling!$J$178:$J$182,Effektmåling!$D$178:$D$182,$B67,$AH$120:$AH$124,BD$3))&lt;&gt;0,(SUMIFS(Effektmåling!$J$178:$J$182,Effektmåling!$D$178:$D$182,$B67,$AH$120:$AH$124,BD$3))*-AW67,"")</f>
        <v/>
      </c>
      <c r="BE67" s="29" t="str">
        <f>IF((SUMIFS(Effektmåling!$J$178:$J$182,Effektmåling!$D$178:$D$182,$B67,$AH$120:$AH$124,BE$3))&lt;&gt;0,(SUMIFS(Effektmåling!$J$178:$J$182,Effektmåling!$D$178:$D$182,$B67,$AH$120:$AH$124,BE$3))*-AX67,"")</f>
        <v/>
      </c>
      <c r="BF67" s="29" t="str">
        <f>IF((SUMIFS(Effektmåling!$J$178:$J$182,Effektmåling!$D$178:$D$182,$B67,$AH$120:$AH$124,BF$3))&lt;&gt;0,(SUMIFS(Effektmåling!$J$178:$J$182,Effektmåling!$D$178:$D$182,$B67,$AH$120:$AH$124,BF$3))*-AY67,"")</f>
        <v/>
      </c>
      <c r="BH67" s="29" t="str">
        <f>IF((SUMIFS(Effektmåling!$J$163:$J$167,Effektmåling!$D$163:$D$167,$B67,$AO$120:$AO$124,BH$3))&lt;&gt;0,(SUMIFS(Effektmåling!$J$163:$J$167,Effektmåling!$D$163:$D$167,$B67,$AO$120:$AO$124,BH$3))*-AT67,"")</f>
        <v/>
      </c>
      <c r="BI67" s="29" t="str">
        <f>IF((SUMIFS(Effektmåling!$J$163:$J$167,Effektmåling!$D$163:$D$167,$B67,$AO$120:$AO$124,BI$3))&lt;&gt;0,(SUMIFS(Effektmåling!$J$163:$J$167,Effektmåling!$D$163:$D$167,$B67,$AO$120:$AO$124,BI$3))*-AU67,"")</f>
        <v/>
      </c>
      <c r="BJ67" s="29" t="str">
        <f>IF((SUMIFS(Effektmåling!$J$163:$J$167,Effektmåling!$D$163:$D$167,$B67,$AO$120:$AO$124,BJ$3))&lt;&gt;0,(SUMIFS(Effektmåling!$J$163:$J$167,Effektmåling!$D$163:$D$167,$B67,$AO$120:$AO$124,BJ$3))*-AV67,"")</f>
        <v/>
      </c>
      <c r="BK67" s="29" t="str">
        <f>IF((SUMIFS(Effektmåling!$J$163:$J$167,Effektmåling!$D$163:$D$167,$B67,$AO$120:$AO$124,BK$3))&lt;&gt;0,(SUMIFS(Effektmåling!$J$163:$J$167,Effektmåling!$D$163:$D$167,$B67,$AO$120:$AO$124,BK$3))*-AW67,"")</f>
        <v/>
      </c>
      <c r="BL67" s="29" t="str">
        <f>IF((SUMIFS(Effektmåling!$J$163:$J$167,Effektmåling!$D$163:$D$167,$B67,$AO$120:$AO$124,BL$3))&lt;&gt;0,(SUMIFS(Effektmåling!$J$163:$J$167,Effektmåling!$D$163:$D$167,$B67,$AO$120:$AO$124,BL$3))*-AX67,"")</f>
        <v/>
      </c>
      <c r="BM67" s="29" t="str">
        <f>IF((SUMIFS(Effektmåling!$J$163:$J$167,Effektmåling!$D$163:$D$167,$B67,$AO$120:$AO$124,BM$3))&lt;&gt;0,(SUMIFS(Effektmåling!$J$163:$J$167,Effektmåling!$D$163:$D$167,$B67,$AO$120:$AO$124,BM$3))*-AY67,"")</f>
        <v/>
      </c>
    </row>
    <row r="68" spans="1:65" x14ac:dyDescent="0.15">
      <c r="A68" s="19">
        <f t="shared" ref="A68:A116" si="75">A67+1</f>
        <v>4</v>
      </c>
      <c r="B68" s="19" t="s">
        <v>250</v>
      </c>
      <c r="C68" s="19">
        <v>1</v>
      </c>
      <c r="D68" s="57">
        <v>0</v>
      </c>
      <c r="E68" s="57">
        <v>0</v>
      </c>
      <c r="F68" s="57">
        <v>0</v>
      </c>
      <c r="G68" s="171">
        <v>-3.3432400000000002</v>
      </c>
      <c r="H68" s="100">
        <f t="shared" si="67"/>
        <v>-4.399</v>
      </c>
      <c r="I68" s="57">
        <v>0</v>
      </c>
      <c r="J68" s="57">
        <v>0</v>
      </c>
      <c r="K68" s="57">
        <v>0</v>
      </c>
      <c r="L68" s="90">
        <v>-6866.9813603039574</v>
      </c>
      <c r="M68" s="90">
        <v>-9035.5017898736278</v>
      </c>
      <c r="O68" s="40">
        <f t="shared" si="68"/>
        <v>0</v>
      </c>
      <c r="P68" s="480">
        <f>(IF(Effektmåling!$Q$241="Ja",-0.3*'DB materialer'!D8+G68,G68))-E68</f>
        <v>-3.3432400000000002</v>
      </c>
      <c r="Q68" s="480">
        <f>(IF(Effektmåling!$Q$241="Ja",1.3*H68,H68))-E68</f>
        <v>-4.399</v>
      </c>
      <c r="R68" s="480">
        <f>(IF(Effektmåling!$Q$241="Ja",-0.3*'DB materialer'!D8+G68,G68))-F68</f>
        <v>-3.3432400000000002</v>
      </c>
      <c r="S68" s="480">
        <f>(IF(Effektmåling!$Q$241="Ja",1.3*H68,H68))-F68</f>
        <v>-4.399</v>
      </c>
      <c r="T68" s="480">
        <f>(IF(Effektmåling!$Q$241="Ja",1.3*H68,H68))-(IF(Effektmåling!$Q$241="Ja",-0.3*'DB materialer'!D8+G68,G68))</f>
        <v>-1.0557599999999998</v>
      </c>
      <c r="AE68" s="19">
        <f>AE67+1</f>
        <v>2</v>
      </c>
      <c r="AF68" s="29" t="str">
        <f>IF((SUMIFS(Effektmåling!$J$178:$J$182,Effektmåling!$D$178:$D$182,$B68,$AH$120:$AH$124,'DB materialer'!AF$3))&lt;&gt;0,(SUMIFS(Effektmåling!$J$178:$J$182,Effektmåling!$D$178:$D$182,$B68,$AH$120:$AH$124,'DB materialer'!AF$3))*-O68,"")</f>
        <v/>
      </c>
      <c r="AG68" s="29" t="str">
        <f>IF((SUMIFS(Effektmåling!$J$178:$J$182,Effektmåling!$D$178:$D$182,$B68,$AH$120:$AH$124,'DB materialer'!AG$3))&lt;&gt;0,(SUMIFS(Effektmåling!$J$178:$J$182,Effektmåling!$D$178:$D$182,$B68,$AH$120:$AH$124,'DB materialer'!AG$3))*-P68,"")</f>
        <v/>
      </c>
      <c r="AH68" s="29" t="str">
        <f>IF((SUMIFS(Effektmåling!$J$178:$J$182,Effektmåling!$D$178:$D$182,$B68,$AH$120:$AH$124,'DB materialer'!AH$3))&lt;&gt;0,(SUMIFS(Effektmåling!$J$178:$J$182,Effektmåling!$D$178:$D$182,$B68,$AH$120:$AH$124,'DB materialer'!AH$3))*-Q68,"")</f>
        <v/>
      </c>
      <c r="AI68" s="29" t="str">
        <f>IF((SUMIFS(Effektmåling!$J$178:$J$182,Effektmåling!$D$178:$D$182,$B68,$AH$120:$AH$124,'DB materialer'!AI$3))&lt;&gt;0,(SUMIFS(Effektmåling!$J$178:$J$182,Effektmåling!$D$178:$D$182,$B68,$AH$120:$AH$124,'DB materialer'!AI$3))*-R68,"")</f>
        <v/>
      </c>
      <c r="AJ68" s="29" t="str">
        <f>IF((SUMIFS(Effektmåling!$J$178:$J$182,Effektmåling!$D$178:$D$182,$B68,$AH$120:$AH$124,'DB materialer'!AJ$3))&lt;&gt;0,(SUMIFS(Effektmåling!$J$178:$J$182,Effektmåling!$D$178:$D$182,$B68,$AH$120:$AH$124,'DB materialer'!AJ$3))*-S68,"")</f>
        <v/>
      </c>
      <c r="AK68" s="29" t="str">
        <f>IF((SUMIFS(Effektmåling!$J$178:$J$182,Effektmåling!$D$178:$D$182,$B68,$AH$120:$AH$124,'DB materialer'!AK$3))&lt;&gt;0,(SUMIFS(Effektmåling!$J$178:$J$182,Effektmåling!$D$178:$D$182,$B68,$AH$120:$AH$124,'DB materialer'!AK$3))*-T68,"")</f>
        <v/>
      </c>
      <c r="AM68" s="29" t="str">
        <f>IF((SUMIFS(Effektmåling!$J$163:$J$167,Effektmåling!$D$163:$D$167,$B68,$AO$120:$AO$124,'DB materialer'!AM$3))&lt;&gt;0,(SUMIFS(Effektmåling!$J$163:$J$167,Effektmåling!$D$163:$D$167,$B68,$AO$120:$AO$124,'DB materialer'!AM$3))*(-O68)*($C$122),"")</f>
        <v/>
      </c>
      <c r="AN68" s="29" t="str">
        <f>IF((SUMIFS(Effektmåling!$J$163:$J$167,Effektmåling!$D$163:$D$167,$B68,$AO$120:$AO$124,'DB materialer'!AN$3))&lt;&gt;0,(SUMIFS(Effektmåling!$J$163:$J$167,Effektmåling!$D$163:$D$167,$B68,$AO$120:$AO$124,'DB materialer'!AN$3))*(-P68)*($C$122),"")</f>
        <v/>
      </c>
      <c r="AO68" s="29" t="str">
        <f>IF((SUMIFS(Effektmåling!$J$163:$J$167,Effektmåling!$D$163:$D$167,$B68,$AO$120:$AO$124,'DB materialer'!AO$3))&lt;&gt;0,(SUMIFS(Effektmåling!$J$163:$J$167,Effektmåling!$D$163:$D$167,$B68,$AO$120:$AO$124,'DB materialer'!AO$3))*(-Q68)*($C$122),"")</f>
        <v/>
      </c>
      <c r="AP68" s="29" t="str">
        <f>IF((SUMIFS(Effektmåling!$J$163:$J$167,Effektmåling!$D$163:$D$167,$B68,$AO$120:$AO$124,'DB materialer'!AP$3))&lt;&gt;0,(SUMIFS(Effektmåling!$J$163:$J$167,Effektmåling!$D$163:$D$167,$B68,$AO$120:$AO$124,'DB materialer'!AP$3))*(-R68)*($C$122),"")</f>
        <v/>
      </c>
      <c r="AQ68" s="29" t="str">
        <f>IF((SUMIFS(Effektmåling!$J$163:$J$167,Effektmåling!$D$163:$D$167,$B68,$AO$120:$AO$124,'DB materialer'!AQ$3))&lt;&gt;0,(SUMIFS(Effektmåling!$J$163:$J$167,Effektmåling!$D$163:$D$167,$B68,$AO$120:$AO$124,'DB materialer'!AQ$3))*(-S68)*($C$122),"")</f>
        <v/>
      </c>
      <c r="AR68" s="29" t="str">
        <f>IF((SUMIFS(Effektmåling!$J$163:$J$167,Effektmåling!$D$163:$D$167,$B68,$AO$120:$AO$124,'DB materialer'!AR$3))&lt;&gt;0,(SUMIFS(Effektmåling!$J$163:$J$167,Effektmåling!$D$163:$D$167,$B68,$AO$120:$AO$124,'DB materialer'!AR$3))*(-T68)*($C$122),"")</f>
        <v/>
      </c>
      <c r="AT68" s="30">
        <f t="shared" si="69"/>
        <v>1.0000000000000001E-30</v>
      </c>
      <c r="AU68" s="40">
        <f t="shared" si="70"/>
        <v>-6866.9813603039574</v>
      </c>
      <c r="AV68" s="41">
        <f t="shared" si="71"/>
        <v>-9035.5017898736278</v>
      </c>
      <c r="AW68" s="40">
        <f t="shared" si="72"/>
        <v>-6866.9813603039574</v>
      </c>
      <c r="AX68" s="41">
        <f t="shared" si="73"/>
        <v>-9035.5017898736278</v>
      </c>
      <c r="AY68" s="41">
        <f t="shared" si="74"/>
        <v>-2168.5204295696703</v>
      </c>
      <c r="BA68" s="29" t="str">
        <f>IF((SUMIFS(Effektmåling!$J$178:$J$182,Effektmåling!$D$178:$D$182,$B68,$AH$120:$AH$124,BA$3))&lt;&gt;0,(SUMIFS(Effektmåling!$J$178:$J$182,Effektmåling!$D$178:$D$182,$B68,$AH$120:$AH$124,BA$3))*-AT68,"")</f>
        <v/>
      </c>
      <c r="BB68" s="29" t="str">
        <f>IF((SUMIFS(Effektmåling!$J$178:$J$182,Effektmåling!$D$178:$D$182,$B68,$AH$120:$AH$124,BB$3))&lt;&gt;0,(SUMIFS(Effektmåling!$J$178:$J$182,Effektmåling!$D$178:$D$182,$B68,$AH$120:$AH$124,BB$3))*-AU68,"")</f>
        <v/>
      </c>
      <c r="BC68" s="29" t="str">
        <f>IF((SUMIFS(Effektmåling!$J$178:$J$182,Effektmåling!$D$178:$D$182,$B68,$AH$120:$AH$124,BC$3))&lt;&gt;0,(SUMIFS(Effektmåling!$J$178:$J$182,Effektmåling!$D$178:$D$182,$B68,$AH$120:$AH$124,BC$3))*-AV68,"")</f>
        <v/>
      </c>
      <c r="BD68" s="29" t="str">
        <f>IF((SUMIFS(Effektmåling!$J$178:$J$182,Effektmåling!$D$178:$D$182,$B68,$AH$120:$AH$124,BD$3))&lt;&gt;0,(SUMIFS(Effektmåling!$J$178:$J$182,Effektmåling!$D$178:$D$182,$B68,$AH$120:$AH$124,BD$3))*-AW68,"")</f>
        <v/>
      </c>
      <c r="BE68" s="29" t="str">
        <f>IF((SUMIFS(Effektmåling!$J$178:$J$182,Effektmåling!$D$178:$D$182,$B68,$AH$120:$AH$124,BE$3))&lt;&gt;0,(SUMIFS(Effektmåling!$J$178:$J$182,Effektmåling!$D$178:$D$182,$B68,$AH$120:$AH$124,BE$3))*-AX68,"")</f>
        <v/>
      </c>
      <c r="BF68" s="29" t="str">
        <f>IF((SUMIFS(Effektmåling!$J$178:$J$182,Effektmåling!$D$178:$D$182,$B68,$AH$120:$AH$124,BF$3))&lt;&gt;0,(SUMIFS(Effektmåling!$J$178:$J$182,Effektmåling!$D$178:$D$182,$B68,$AH$120:$AH$124,BF$3))*-AY68,"")</f>
        <v/>
      </c>
      <c r="BH68" s="29" t="str">
        <f>IF((SUMIFS(Effektmåling!$J$163:$J$167,Effektmåling!$D$163:$D$167,$B68,$AO$120:$AO$124,BH$3))&lt;&gt;0,(SUMIFS(Effektmåling!$J$163:$J$167,Effektmåling!$D$163:$D$167,$B68,$AO$120:$AO$124,BH$3))*-AT68,"")</f>
        <v/>
      </c>
      <c r="BI68" s="29" t="str">
        <f>IF((SUMIFS(Effektmåling!$J$163:$J$167,Effektmåling!$D$163:$D$167,$B68,$AO$120:$AO$124,BI$3))&lt;&gt;0,(SUMIFS(Effektmåling!$J$163:$J$167,Effektmåling!$D$163:$D$167,$B68,$AO$120:$AO$124,BI$3))*-AU68,"")</f>
        <v/>
      </c>
      <c r="BJ68" s="29" t="str">
        <f>IF((SUMIFS(Effektmåling!$J$163:$J$167,Effektmåling!$D$163:$D$167,$B68,$AO$120:$AO$124,BJ$3))&lt;&gt;0,(SUMIFS(Effektmåling!$J$163:$J$167,Effektmåling!$D$163:$D$167,$B68,$AO$120:$AO$124,BJ$3))*-AV68,"")</f>
        <v/>
      </c>
      <c r="BK68" s="29" t="str">
        <f>IF((SUMIFS(Effektmåling!$J$163:$J$167,Effektmåling!$D$163:$D$167,$B68,$AO$120:$AO$124,BK$3))&lt;&gt;0,(SUMIFS(Effektmåling!$J$163:$J$167,Effektmåling!$D$163:$D$167,$B68,$AO$120:$AO$124,BK$3))*-AW68,"")</f>
        <v/>
      </c>
      <c r="BL68" s="29" t="str">
        <f>IF((SUMIFS(Effektmåling!$J$163:$J$167,Effektmåling!$D$163:$D$167,$B68,$AO$120:$AO$124,BL$3))&lt;&gt;0,(SUMIFS(Effektmåling!$J$163:$J$167,Effektmåling!$D$163:$D$167,$B68,$AO$120:$AO$124,BL$3))*-AX68,"")</f>
        <v/>
      </c>
      <c r="BM68" s="29" t="str">
        <f>IF((SUMIFS(Effektmåling!$J$163:$J$167,Effektmåling!$D$163:$D$167,$B68,$AO$120:$AO$124,BM$3))&lt;&gt;0,(SUMIFS(Effektmåling!$J$163:$J$167,Effektmåling!$D$163:$D$167,$B68,$AO$120:$AO$124,BM$3))*-AY68,"")</f>
        <v/>
      </c>
    </row>
    <row r="69" spans="1:65" x14ac:dyDescent="0.15">
      <c r="A69" s="19">
        <f t="shared" si="75"/>
        <v>5</v>
      </c>
      <c r="B69" s="19" t="s">
        <v>251</v>
      </c>
      <c r="C69" s="19">
        <v>1</v>
      </c>
      <c r="D69" s="57">
        <v>0</v>
      </c>
      <c r="E69" s="57">
        <v>0</v>
      </c>
      <c r="F69" s="57">
        <v>0</v>
      </c>
      <c r="G69" s="22">
        <v>-2.4</v>
      </c>
      <c r="H69" s="22">
        <f t="shared" si="67"/>
        <v>-4.7083000000000004</v>
      </c>
      <c r="I69" s="57">
        <v>0</v>
      </c>
      <c r="J69" s="57">
        <v>0</v>
      </c>
      <c r="K69" s="57">
        <v>0</v>
      </c>
      <c r="L69" s="90">
        <v>-768.64000525991912</v>
      </c>
      <c r="M69" s="90">
        <v>-1507.9115569855323</v>
      </c>
      <c r="O69" s="40">
        <f t="shared" si="68"/>
        <v>0</v>
      </c>
      <c r="P69" s="480">
        <f>(IF(Effektmåling!$Q$241="Ja",-0.3*'DB materialer'!D9+G69,G69))-E69</f>
        <v>-2.4</v>
      </c>
      <c r="Q69" s="480">
        <f>(IF(Effektmåling!$Q$241="Ja",1.3*H69,H69))-E69</f>
        <v>-4.7083000000000004</v>
      </c>
      <c r="R69" s="480">
        <f>(IF(Effektmåling!$Q$241="Ja",-0.3*'DB materialer'!D9+G69,G69))-F69</f>
        <v>-2.4</v>
      </c>
      <c r="S69" s="480">
        <f>(IF(Effektmåling!$Q$241="Ja",1.3*H69,H69))-F69</f>
        <v>-4.7083000000000004</v>
      </c>
      <c r="T69" s="480">
        <f>(IF(Effektmåling!$Q$241="Ja",1.3*H69,H69))-(IF(Effektmåling!$Q$241="Ja",-0.3*'DB materialer'!D9+G69,G69))</f>
        <v>-2.3083000000000005</v>
      </c>
      <c r="AE69" s="19">
        <f t="shared" ref="AE69:AE116" si="76">AE68+1</f>
        <v>3</v>
      </c>
      <c r="AF69" s="29" t="str">
        <f>IF((SUMIFS(Effektmåling!$J$178:$J$182,Effektmåling!$D$178:$D$182,$B69,$AH$120:$AH$124,'DB materialer'!AF$3))&lt;&gt;0,(SUMIFS(Effektmåling!$J$178:$J$182,Effektmåling!$D$178:$D$182,$B69,$AH$120:$AH$124,'DB materialer'!AF$3))*-O69,"")</f>
        <v/>
      </c>
      <c r="AG69" s="29" t="str">
        <f>IF((SUMIFS(Effektmåling!$J$178:$J$182,Effektmåling!$D$178:$D$182,$B69,$AH$120:$AH$124,'DB materialer'!AG$3))&lt;&gt;0,(SUMIFS(Effektmåling!$J$178:$J$182,Effektmåling!$D$178:$D$182,$B69,$AH$120:$AH$124,'DB materialer'!AG$3))*-P69,"")</f>
        <v/>
      </c>
      <c r="AH69" s="29" t="str">
        <f>IF((SUMIFS(Effektmåling!$J$178:$J$182,Effektmåling!$D$178:$D$182,$B69,$AH$120:$AH$124,'DB materialer'!AH$3))&lt;&gt;0,(SUMIFS(Effektmåling!$J$178:$J$182,Effektmåling!$D$178:$D$182,$B69,$AH$120:$AH$124,'DB materialer'!AH$3))*-Q69,"")</f>
        <v/>
      </c>
      <c r="AI69" s="29" t="str">
        <f>IF((SUMIFS(Effektmåling!$J$178:$J$182,Effektmåling!$D$178:$D$182,$B69,$AH$120:$AH$124,'DB materialer'!AI$3))&lt;&gt;0,(SUMIFS(Effektmåling!$J$178:$J$182,Effektmåling!$D$178:$D$182,$B69,$AH$120:$AH$124,'DB materialer'!AI$3))*-R69,"")</f>
        <v/>
      </c>
      <c r="AJ69" s="29" t="str">
        <f>IF((SUMIFS(Effektmåling!$J$178:$J$182,Effektmåling!$D$178:$D$182,$B69,$AH$120:$AH$124,'DB materialer'!AJ$3))&lt;&gt;0,(SUMIFS(Effektmåling!$J$178:$J$182,Effektmåling!$D$178:$D$182,$B69,$AH$120:$AH$124,'DB materialer'!AJ$3))*-S69,"")</f>
        <v/>
      </c>
      <c r="AK69" s="29" t="str">
        <f>IF((SUMIFS(Effektmåling!$J$178:$J$182,Effektmåling!$D$178:$D$182,$B69,$AH$120:$AH$124,'DB materialer'!AK$3))&lt;&gt;0,(SUMIFS(Effektmåling!$J$178:$J$182,Effektmåling!$D$178:$D$182,$B69,$AH$120:$AH$124,'DB materialer'!AK$3))*-T69,"")</f>
        <v/>
      </c>
      <c r="AM69" s="29" t="str">
        <f>IF((SUMIFS(Effektmåling!$J$163:$J$167,Effektmåling!$D$163:$D$167,$B69,$AO$120:$AO$124,'DB materialer'!AM$3))&lt;&gt;0,(SUMIFS(Effektmåling!$J$163:$J$167,Effektmåling!$D$163:$D$167,$B69,$AO$120:$AO$124,'DB materialer'!AM$3))*(-O69)*($C$122),"")</f>
        <v/>
      </c>
      <c r="AN69" s="29" t="str">
        <f>IF((SUMIFS(Effektmåling!$J$163:$J$167,Effektmåling!$D$163:$D$167,$B69,$AO$120:$AO$124,'DB materialer'!AN$3))&lt;&gt;0,(SUMIFS(Effektmåling!$J$163:$J$167,Effektmåling!$D$163:$D$167,$B69,$AO$120:$AO$124,'DB materialer'!AN$3))*(-P69)*($C$122),"")</f>
        <v/>
      </c>
      <c r="AO69" s="29" t="str">
        <f>IF((SUMIFS(Effektmåling!$J$163:$J$167,Effektmåling!$D$163:$D$167,$B69,$AO$120:$AO$124,'DB materialer'!AO$3))&lt;&gt;0,(SUMIFS(Effektmåling!$J$163:$J$167,Effektmåling!$D$163:$D$167,$B69,$AO$120:$AO$124,'DB materialer'!AO$3))*(-Q69)*($C$122),"")</f>
        <v/>
      </c>
      <c r="AP69" s="29" t="str">
        <f>IF((SUMIFS(Effektmåling!$J$163:$J$167,Effektmåling!$D$163:$D$167,$B69,$AO$120:$AO$124,'DB materialer'!AP$3))&lt;&gt;0,(SUMIFS(Effektmåling!$J$163:$J$167,Effektmåling!$D$163:$D$167,$B69,$AO$120:$AO$124,'DB materialer'!AP$3))*(-R69)*($C$122),"")</f>
        <v/>
      </c>
      <c r="AQ69" s="29" t="str">
        <f>IF((SUMIFS(Effektmåling!$J$163:$J$167,Effektmåling!$D$163:$D$167,$B69,$AO$120:$AO$124,'DB materialer'!AQ$3))&lt;&gt;0,(SUMIFS(Effektmåling!$J$163:$J$167,Effektmåling!$D$163:$D$167,$B69,$AO$120:$AO$124,'DB materialer'!AQ$3))*(-S69)*($C$122),"")</f>
        <v/>
      </c>
      <c r="AR69" s="29" t="str">
        <f>IF((SUMIFS(Effektmåling!$J$163:$J$167,Effektmåling!$D$163:$D$167,$B69,$AO$120:$AO$124,'DB materialer'!AR$3))&lt;&gt;0,(SUMIFS(Effektmåling!$J$163:$J$167,Effektmåling!$D$163:$D$167,$B69,$AO$120:$AO$124,'DB materialer'!AR$3))*(-T69)*($C$122),"")</f>
        <v/>
      </c>
      <c r="AT69" s="30">
        <f t="shared" si="69"/>
        <v>1.0000000000000001E-30</v>
      </c>
      <c r="AU69" s="40">
        <f t="shared" si="70"/>
        <v>-768.64000525991912</v>
      </c>
      <c r="AV69" s="41">
        <f t="shared" si="71"/>
        <v>-1507.9115569855323</v>
      </c>
      <c r="AW69" s="40">
        <f t="shared" si="72"/>
        <v>-768.64000525991912</v>
      </c>
      <c r="AX69" s="41">
        <f t="shared" si="73"/>
        <v>-1507.9115569855323</v>
      </c>
      <c r="AY69" s="41">
        <f t="shared" si="74"/>
        <v>-739.27155172561322</v>
      </c>
      <c r="BA69" s="29" t="str">
        <f>IF((SUMIFS(Effektmåling!$J$178:$J$182,Effektmåling!$D$178:$D$182,$B69,$AH$120:$AH$124,BA$3))&lt;&gt;0,(SUMIFS(Effektmåling!$J$178:$J$182,Effektmåling!$D$178:$D$182,$B69,$AH$120:$AH$124,BA$3))*-AT69,"")</f>
        <v/>
      </c>
      <c r="BB69" s="29" t="str">
        <f>IF((SUMIFS(Effektmåling!$J$178:$J$182,Effektmåling!$D$178:$D$182,$B69,$AH$120:$AH$124,BB$3))&lt;&gt;0,(SUMIFS(Effektmåling!$J$178:$J$182,Effektmåling!$D$178:$D$182,$B69,$AH$120:$AH$124,BB$3))*-AU69,"")</f>
        <v/>
      </c>
      <c r="BC69" s="29" t="str">
        <f>IF((SUMIFS(Effektmåling!$J$178:$J$182,Effektmåling!$D$178:$D$182,$B69,$AH$120:$AH$124,BC$3))&lt;&gt;0,(SUMIFS(Effektmåling!$J$178:$J$182,Effektmåling!$D$178:$D$182,$B69,$AH$120:$AH$124,BC$3))*-AV69,"")</f>
        <v/>
      </c>
      <c r="BD69" s="29" t="str">
        <f>IF((SUMIFS(Effektmåling!$J$178:$J$182,Effektmåling!$D$178:$D$182,$B69,$AH$120:$AH$124,BD$3))&lt;&gt;0,(SUMIFS(Effektmåling!$J$178:$J$182,Effektmåling!$D$178:$D$182,$B69,$AH$120:$AH$124,BD$3))*-AW69,"")</f>
        <v/>
      </c>
      <c r="BE69" s="29" t="str">
        <f>IF((SUMIFS(Effektmåling!$J$178:$J$182,Effektmåling!$D$178:$D$182,$B69,$AH$120:$AH$124,BE$3))&lt;&gt;0,(SUMIFS(Effektmåling!$J$178:$J$182,Effektmåling!$D$178:$D$182,$B69,$AH$120:$AH$124,BE$3))*-AX69,"")</f>
        <v/>
      </c>
      <c r="BF69" s="29" t="str">
        <f>IF((SUMIFS(Effektmåling!$J$178:$J$182,Effektmåling!$D$178:$D$182,$B69,$AH$120:$AH$124,BF$3))&lt;&gt;0,(SUMIFS(Effektmåling!$J$178:$J$182,Effektmåling!$D$178:$D$182,$B69,$AH$120:$AH$124,BF$3))*-AY69,"")</f>
        <v/>
      </c>
      <c r="BH69" s="29" t="str">
        <f>IF((SUMIFS(Effektmåling!$J$163:$J$167,Effektmåling!$D$163:$D$167,$B69,$AO$120:$AO$124,BH$3))&lt;&gt;0,(SUMIFS(Effektmåling!$J$163:$J$167,Effektmåling!$D$163:$D$167,$B69,$AO$120:$AO$124,BH$3))*-AT69,"")</f>
        <v/>
      </c>
      <c r="BI69" s="29" t="str">
        <f>IF((SUMIFS(Effektmåling!$J$163:$J$167,Effektmåling!$D$163:$D$167,$B69,$AO$120:$AO$124,BI$3))&lt;&gt;0,(SUMIFS(Effektmåling!$J$163:$J$167,Effektmåling!$D$163:$D$167,$B69,$AO$120:$AO$124,BI$3))*-AU69,"")</f>
        <v/>
      </c>
      <c r="BJ69" s="29" t="str">
        <f>IF((SUMIFS(Effektmåling!$J$163:$J$167,Effektmåling!$D$163:$D$167,$B69,$AO$120:$AO$124,BJ$3))&lt;&gt;0,(SUMIFS(Effektmåling!$J$163:$J$167,Effektmåling!$D$163:$D$167,$B69,$AO$120:$AO$124,BJ$3))*-AV69,"")</f>
        <v/>
      </c>
      <c r="BK69" s="29" t="str">
        <f>IF((SUMIFS(Effektmåling!$J$163:$J$167,Effektmåling!$D$163:$D$167,$B69,$AO$120:$AO$124,BK$3))&lt;&gt;0,(SUMIFS(Effektmåling!$J$163:$J$167,Effektmåling!$D$163:$D$167,$B69,$AO$120:$AO$124,BK$3))*-AW69,"")</f>
        <v/>
      </c>
      <c r="BL69" s="29" t="str">
        <f>IF((SUMIFS(Effektmåling!$J$163:$J$167,Effektmåling!$D$163:$D$167,$B69,$AO$120:$AO$124,BL$3))&lt;&gt;0,(SUMIFS(Effektmåling!$J$163:$J$167,Effektmåling!$D$163:$D$167,$B69,$AO$120:$AO$124,BL$3))*-AX69,"")</f>
        <v/>
      </c>
      <c r="BM69" s="29" t="str">
        <f>IF((SUMIFS(Effektmåling!$J$163:$J$167,Effektmåling!$D$163:$D$167,$B69,$AO$120:$AO$124,BM$3))&lt;&gt;0,(SUMIFS(Effektmåling!$J$163:$J$167,Effektmåling!$D$163:$D$167,$B69,$AO$120:$AO$124,BM$3))*-AY69,"")</f>
        <v/>
      </c>
    </row>
    <row r="70" spans="1:65" x14ac:dyDescent="0.15">
      <c r="A70" s="19">
        <f t="shared" si="75"/>
        <v>6</v>
      </c>
      <c r="B70" s="19" t="s">
        <v>252</v>
      </c>
      <c r="C70" s="19">
        <v>1</v>
      </c>
      <c r="D70" s="57">
        <v>0</v>
      </c>
      <c r="E70" s="57">
        <v>0</v>
      </c>
      <c r="F70" s="57">
        <v>0</v>
      </c>
      <c r="G70" s="171">
        <v>-9.4551600000000011</v>
      </c>
      <c r="H70" s="100">
        <f t="shared" si="67"/>
        <v>-12.441000000000001</v>
      </c>
      <c r="I70" s="57">
        <v>0</v>
      </c>
      <c r="J70" s="57">
        <v>0</v>
      </c>
      <c r="K70" s="57">
        <v>0</v>
      </c>
      <c r="L70" s="90">
        <v>-1912.8509667083638</v>
      </c>
      <c r="M70" s="90">
        <v>-2516.9091667215312</v>
      </c>
      <c r="O70" s="40">
        <f t="shared" si="68"/>
        <v>0</v>
      </c>
      <c r="P70" s="480">
        <f>(IF(Effektmåling!$Q$241="Ja",-0.3*'DB materialer'!D10+G70,G70))-E70</f>
        <v>-9.4551600000000011</v>
      </c>
      <c r="Q70" s="480">
        <f>(IF(Effektmåling!$Q$241="Ja",1.3*H70,H70))-E70</f>
        <v>-12.441000000000001</v>
      </c>
      <c r="R70" s="480">
        <f>(IF(Effektmåling!$Q$241="Ja",-0.3*'DB materialer'!D10+G70,G70))-F70</f>
        <v>-9.4551600000000011</v>
      </c>
      <c r="S70" s="480">
        <f>(IF(Effektmåling!$Q$241="Ja",1.3*H70,H70))-F70</f>
        <v>-12.441000000000001</v>
      </c>
      <c r="T70" s="480">
        <f>(IF(Effektmåling!$Q$241="Ja",1.3*H70,H70))-(IF(Effektmåling!$Q$241="Ja",-0.3*'DB materialer'!D10+G70,G70))</f>
        <v>-2.9858399999999996</v>
      </c>
      <c r="AE70" s="19">
        <f t="shared" si="76"/>
        <v>4</v>
      </c>
      <c r="AF70" s="29" t="str">
        <f>IF((SUMIFS(Effektmåling!$J$178:$J$182,Effektmåling!$D$178:$D$182,$B70,$AH$120:$AH$124,'DB materialer'!AF$3))&lt;&gt;0,(SUMIFS(Effektmåling!$J$178:$J$182,Effektmåling!$D$178:$D$182,$B70,$AH$120:$AH$124,'DB materialer'!AF$3))*-O70,"")</f>
        <v/>
      </c>
      <c r="AG70" s="29" t="str">
        <f>IF((SUMIFS(Effektmåling!$J$178:$J$182,Effektmåling!$D$178:$D$182,$B70,$AH$120:$AH$124,'DB materialer'!AG$3))&lt;&gt;0,(SUMIFS(Effektmåling!$J$178:$J$182,Effektmåling!$D$178:$D$182,$B70,$AH$120:$AH$124,'DB materialer'!AG$3))*-P70,"")</f>
        <v/>
      </c>
      <c r="AH70" s="29" t="str">
        <f>IF((SUMIFS(Effektmåling!$J$178:$J$182,Effektmåling!$D$178:$D$182,$B70,$AH$120:$AH$124,'DB materialer'!AH$3))&lt;&gt;0,(SUMIFS(Effektmåling!$J$178:$J$182,Effektmåling!$D$178:$D$182,$B70,$AH$120:$AH$124,'DB materialer'!AH$3))*-Q70,"")</f>
        <v/>
      </c>
      <c r="AI70" s="29" t="str">
        <f>IF((SUMIFS(Effektmåling!$J$178:$J$182,Effektmåling!$D$178:$D$182,$B70,$AH$120:$AH$124,'DB materialer'!AI$3))&lt;&gt;0,(SUMIFS(Effektmåling!$J$178:$J$182,Effektmåling!$D$178:$D$182,$B70,$AH$120:$AH$124,'DB materialer'!AI$3))*-R70,"")</f>
        <v/>
      </c>
      <c r="AJ70" s="29" t="str">
        <f>IF((SUMIFS(Effektmåling!$J$178:$J$182,Effektmåling!$D$178:$D$182,$B70,$AH$120:$AH$124,'DB materialer'!AJ$3))&lt;&gt;0,(SUMIFS(Effektmåling!$J$178:$J$182,Effektmåling!$D$178:$D$182,$B70,$AH$120:$AH$124,'DB materialer'!AJ$3))*-S70,"")</f>
        <v/>
      </c>
      <c r="AK70" s="29" t="str">
        <f>IF((SUMIFS(Effektmåling!$J$178:$J$182,Effektmåling!$D$178:$D$182,$B70,$AH$120:$AH$124,'DB materialer'!AK$3))&lt;&gt;0,(SUMIFS(Effektmåling!$J$178:$J$182,Effektmåling!$D$178:$D$182,$B70,$AH$120:$AH$124,'DB materialer'!AK$3))*-T70,"")</f>
        <v/>
      </c>
      <c r="AM70" s="29" t="str">
        <f>IF((SUMIFS(Effektmåling!$J$163:$J$167,Effektmåling!$D$163:$D$167,$B70,$AO$120:$AO$124,'DB materialer'!AM$3))&lt;&gt;0,(SUMIFS(Effektmåling!$J$163:$J$167,Effektmåling!$D$163:$D$167,$B70,$AO$120:$AO$124,'DB materialer'!AM$3))*(-O70)*($C$122),"")</f>
        <v/>
      </c>
      <c r="AN70" s="29" t="str">
        <f>IF((SUMIFS(Effektmåling!$J$163:$J$167,Effektmåling!$D$163:$D$167,$B70,$AO$120:$AO$124,'DB materialer'!AN$3))&lt;&gt;0,(SUMIFS(Effektmåling!$J$163:$J$167,Effektmåling!$D$163:$D$167,$B70,$AO$120:$AO$124,'DB materialer'!AN$3))*(-P70)*($C$122),"")</f>
        <v/>
      </c>
      <c r="AO70" s="29" t="str">
        <f>IF((SUMIFS(Effektmåling!$J$163:$J$167,Effektmåling!$D$163:$D$167,$B70,$AO$120:$AO$124,'DB materialer'!AO$3))&lt;&gt;0,(SUMIFS(Effektmåling!$J$163:$J$167,Effektmåling!$D$163:$D$167,$B70,$AO$120:$AO$124,'DB materialer'!AO$3))*(-Q70)*($C$122),"")</f>
        <v/>
      </c>
      <c r="AP70" s="29" t="str">
        <f>IF((SUMIFS(Effektmåling!$J$163:$J$167,Effektmåling!$D$163:$D$167,$B70,$AO$120:$AO$124,'DB materialer'!AP$3))&lt;&gt;0,(SUMIFS(Effektmåling!$J$163:$J$167,Effektmåling!$D$163:$D$167,$B70,$AO$120:$AO$124,'DB materialer'!AP$3))*(-R70)*($C$122),"")</f>
        <v/>
      </c>
      <c r="AQ70" s="29" t="str">
        <f>IF((SUMIFS(Effektmåling!$J$163:$J$167,Effektmåling!$D$163:$D$167,$B70,$AO$120:$AO$124,'DB materialer'!AQ$3))&lt;&gt;0,(SUMIFS(Effektmåling!$J$163:$J$167,Effektmåling!$D$163:$D$167,$B70,$AO$120:$AO$124,'DB materialer'!AQ$3))*(-S70)*($C$122),"")</f>
        <v/>
      </c>
      <c r="AR70" s="29" t="str">
        <f>IF((SUMIFS(Effektmåling!$J$163:$J$167,Effektmåling!$D$163:$D$167,$B70,$AO$120:$AO$124,'DB materialer'!AR$3))&lt;&gt;0,(SUMIFS(Effektmåling!$J$163:$J$167,Effektmåling!$D$163:$D$167,$B70,$AO$120:$AO$124,'DB materialer'!AR$3))*(-T70)*($C$122),"")</f>
        <v/>
      </c>
      <c r="AT70" s="30">
        <f t="shared" si="69"/>
        <v>1.0000000000000001E-30</v>
      </c>
      <c r="AU70" s="40">
        <f t="shared" si="70"/>
        <v>-1912.8509667083638</v>
      </c>
      <c r="AV70" s="41">
        <f t="shared" si="71"/>
        <v>-2516.9091667215312</v>
      </c>
      <c r="AW70" s="40">
        <f t="shared" si="72"/>
        <v>-1912.8509667083638</v>
      </c>
      <c r="AX70" s="41">
        <f t="shared" si="73"/>
        <v>-2516.9091667215312</v>
      </c>
      <c r="AY70" s="41">
        <f t="shared" si="74"/>
        <v>-604.05820001316738</v>
      </c>
      <c r="BA70" s="29" t="str">
        <f>IF((SUMIFS(Effektmåling!$J$178:$J$182,Effektmåling!$D$178:$D$182,$B70,$AH$120:$AH$124,BA$3))&lt;&gt;0,(SUMIFS(Effektmåling!$J$178:$J$182,Effektmåling!$D$178:$D$182,$B70,$AH$120:$AH$124,BA$3))*-AT70,"")</f>
        <v/>
      </c>
      <c r="BB70" s="29" t="str">
        <f>IF((SUMIFS(Effektmåling!$J$178:$J$182,Effektmåling!$D$178:$D$182,$B70,$AH$120:$AH$124,BB$3))&lt;&gt;0,(SUMIFS(Effektmåling!$J$178:$J$182,Effektmåling!$D$178:$D$182,$B70,$AH$120:$AH$124,BB$3))*-AU70,"")</f>
        <v/>
      </c>
      <c r="BC70" s="29" t="str">
        <f>IF((SUMIFS(Effektmåling!$J$178:$J$182,Effektmåling!$D$178:$D$182,$B70,$AH$120:$AH$124,BC$3))&lt;&gt;0,(SUMIFS(Effektmåling!$J$178:$J$182,Effektmåling!$D$178:$D$182,$B70,$AH$120:$AH$124,BC$3))*-AV70,"")</f>
        <v/>
      </c>
      <c r="BD70" s="29" t="str">
        <f>IF((SUMIFS(Effektmåling!$J$178:$J$182,Effektmåling!$D$178:$D$182,$B70,$AH$120:$AH$124,BD$3))&lt;&gt;0,(SUMIFS(Effektmåling!$J$178:$J$182,Effektmåling!$D$178:$D$182,$B70,$AH$120:$AH$124,BD$3))*-AW70,"")</f>
        <v/>
      </c>
      <c r="BE70" s="29" t="str">
        <f>IF((SUMIFS(Effektmåling!$J$178:$J$182,Effektmåling!$D$178:$D$182,$B70,$AH$120:$AH$124,BE$3))&lt;&gt;0,(SUMIFS(Effektmåling!$J$178:$J$182,Effektmåling!$D$178:$D$182,$B70,$AH$120:$AH$124,BE$3))*-AX70,"")</f>
        <v/>
      </c>
      <c r="BF70" s="29" t="str">
        <f>IF((SUMIFS(Effektmåling!$J$178:$J$182,Effektmåling!$D$178:$D$182,$B70,$AH$120:$AH$124,BF$3))&lt;&gt;0,(SUMIFS(Effektmåling!$J$178:$J$182,Effektmåling!$D$178:$D$182,$B70,$AH$120:$AH$124,BF$3))*-AY70,"")</f>
        <v/>
      </c>
      <c r="BH70" s="29" t="str">
        <f>IF((SUMIFS(Effektmåling!$J$163:$J$167,Effektmåling!$D$163:$D$167,$B70,$AO$120:$AO$124,BH$3))&lt;&gt;0,(SUMIFS(Effektmåling!$J$163:$J$167,Effektmåling!$D$163:$D$167,$B70,$AO$120:$AO$124,BH$3))*-AT70,"")</f>
        <v/>
      </c>
      <c r="BI70" s="29" t="str">
        <f>IF((SUMIFS(Effektmåling!$J$163:$J$167,Effektmåling!$D$163:$D$167,$B70,$AO$120:$AO$124,BI$3))&lt;&gt;0,(SUMIFS(Effektmåling!$J$163:$J$167,Effektmåling!$D$163:$D$167,$B70,$AO$120:$AO$124,BI$3))*-AU70,"")</f>
        <v/>
      </c>
      <c r="BJ70" s="29" t="str">
        <f>IF((SUMIFS(Effektmåling!$J$163:$J$167,Effektmåling!$D$163:$D$167,$B70,$AO$120:$AO$124,BJ$3))&lt;&gt;0,(SUMIFS(Effektmåling!$J$163:$J$167,Effektmåling!$D$163:$D$167,$B70,$AO$120:$AO$124,BJ$3))*-AV70,"")</f>
        <v/>
      </c>
      <c r="BK70" s="29" t="str">
        <f>IF((SUMIFS(Effektmåling!$J$163:$J$167,Effektmåling!$D$163:$D$167,$B70,$AO$120:$AO$124,BK$3))&lt;&gt;0,(SUMIFS(Effektmåling!$J$163:$J$167,Effektmåling!$D$163:$D$167,$B70,$AO$120:$AO$124,BK$3))*-AW70,"")</f>
        <v/>
      </c>
      <c r="BL70" s="29" t="str">
        <f>IF((SUMIFS(Effektmåling!$J$163:$J$167,Effektmåling!$D$163:$D$167,$B70,$AO$120:$AO$124,BL$3))&lt;&gt;0,(SUMIFS(Effektmåling!$J$163:$J$167,Effektmåling!$D$163:$D$167,$B70,$AO$120:$AO$124,BL$3))*-AX70,"")</f>
        <v/>
      </c>
      <c r="BM70" s="29" t="str">
        <f>IF((SUMIFS(Effektmåling!$J$163:$J$167,Effektmåling!$D$163:$D$167,$B70,$AO$120:$AO$124,BM$3))&lt;&gt;0,(SUMIFS(Effektmåling!$J$163:$J$167,Effektmåling!$D$163:$D$167,$B70,$AO$120:$AO$124,BM$3))*-AY70,"")</f>
        <v/>
      </c>
    </row>
    <row r="71" spans="1:65" x14ac:dyDescent="0.15">
      <c r="A71" s="19">
        <f t="shared" si="75"/>
        <v>7</v>
      </c>
      <c r="B71" s="19" t="s">
        <v>253</v>
      </c>
      <c r="C71" s="19">
        <v>1</v>
      </c>
      <c r="D71" s="57">
        <v>0</v>
      </c>
      <c r="E71" s="57">
        <v>0</v>
      </c>
      <c r="F71" s="57">
        <v>0</v>
      </c>
      <c r="G71" s="22">
        <v>-1.417</v>
      </c>
      <c r="H71" s="22">
        <f t="shared" si="67"/>
        <v>-1.5948</v>
      </c>
      <c r="I71" s="57">
        <v>0</v>
      </c>
      <c r="J71" s="57">
        <v>0</v>
      </c>
      <c r="K71" s="57">
        <v>0</v>
      </c>
      <c r="L71" s="88">
        <v>-0.88851266616503644</v>
      </c>
      <c r="M71" s="73">
        <v>-1</v>
      </c>
      <c r="O71" s="40">
        <f t="shared" si="68"/>
        <v>0</v>
      </c>
      <c r="P71" s="480">
        <f>(IF(Effektmåling!$Q$241="Ja",-0.3*'DB materialer'!D11+G71,G71))-E71</f>
        <v>-1.417</v>
      </c>
      <c r="Q71" s="480">
        <f>(IF(Effektmåling!$Q$241="Ja",1.3*H71,H71))-E71</f>
        <v>-1.5948</v>
      </c>
      <c r="R71" s="480">
        <f>(IF(Effektmåling!$Q$241="Ja",-0.3*'DB materialer'!D11+G71,G71))-F71</f>
        <v>-1.417</v>
      </c>
      <c r="S71" s="480">
        <f>(IF(Effektmåling!$Q$241="Ja",1.3*H71,H71))-F71</f>
        <v>-1.5948</v>
      </c>
      <c r="T71" s="480">
        <f>(IF(Effektmåling!$Q$241="Ja",1.3*H71,H71))-(IF(Effektmåling!$Q$241="Ja",-0.3*'DB materialer'!D11+G71,G71))</f>
        <v>-0.17779999999999996</v>
      </c>
      <c r="AE71" s="19">
        <f t="shared" si="76"/>
        <v>5</v>
      </c>
      <c r="AF71" s="29" t="str">
        <f>IF((SUMIFS(Effektmåling!$J$178:$J$182,Effektmåling!$D$178:$D$182,$B71,$AH$120:$AH$124,'DB materialer'!AF$3))&lt;&gt;0,(SUMIFS(Effektmåling!$J$178:$J$182,Effektmåling!$D$178:$D$182,$B71,$AH$120:$AH$124,'DB materialer'!AF$3))*-O71,"")</f>
        <v/>
      </c>
      <c r="AG71" s="29" t="str">
        <f>IF((SUMIFS(Effektmåling!$J$178:$J$182,Effektmåling!$D$178:$D$182,$B71,$AH$120:$AH$124,'DB materialer'!AG$3))&lt;&gt;0,(SUMIFS(Effektmåling!$J$178:$J$182,Effektmåling!$D$178:$D$182,$B71,$AH$120:$AH$124,'DB materialer'!AG$3))*-P71,"")</f>
        <v/>
      </c>
      <c r="AH71" s="29" t="str">
        <f>IF((SUMIFS(Effektmåling!$J$178:$J$182,Effektmåling!$D$178:$D$182,$B71,$AH$120:$AH$124,'DB materialer'!AH$3))&lt;&gt;0,(SUMIFS(Effektmåling!$J$178:$J$182,Effektmåling!$D$178:$D$182,$B71,$AH$120:$AH$124,'DB materialer'!AH$3))*-Q71,"")</f>
        <v/>
      </c>
      <c r="AI71" s="29" t="str">
        <f>IF((SUMIFS(Effektmåling!$J$178:$J$182,Effektmåling!$D$178:$D$182,$B71,$AH$120:$AH$124,'DB materialer'!AI$3))&lt;&gt;0,(SUMIFS(Effektmåling!$J$178:$J$182,Effektmåling!$D$178:$D$182,$B71,$AH$120:$AH$124,'DB materialer'!AI$3))*-R71,"")</f>
        <v/>
      </c>
      <c r="AJ71" s="29" t="str">
        <f>IF((SUMIFS(Effektmåling!$J$178:$J$182,Effektmåling!$D$178:$D$182,$B71,$AH$120:$AH$124,'DB materialer'!AJ$3))&lt;&gt;0,(SUMIFS(Effektmåling!$J$178:$J$182,Effektmåling!$D$178:$D$182,$B71,$AH$120:$AH$124,'DB materialer'!AJ$3))*-S71,"")</f>
        <v/>
      </c>
      <c r="AK71" s="29" t="str">
        <f>IF((SUMIFS(Effektmåling!$J$178:$J$182,Effektmåling!$D$178:$D$182,$B71,$AH$120:$AH$124,'DB materialer'!AK$3))&lt;&gt;0,(SUMIFS(Effektmåling!$J$178:$J$182,Effektmåling!$D$178:$D$182,$B71,$AH$120:$AH$124,'DB materialer'!AK$3))*-T71,"")</f>
        <v/>
      </c>
      <c r="AM71" s="29" t="str">
        <f>IF((SUMIFS(Effektmåling!$J$163:$J$167,Effektmåling!$D$163:$D$167,$B71,$AO$120:$AO$124,'DB materialer'!AM$3))&lt;&gt;0,(SUMIFS(Effektmåling!$J$163:$J$167,Effektmåling!$D$163:$D$167,$B71,$AO$120:$AO$124,'DB materialer'!AM$3))*(-O71)*($C$122),"")</f>
        <v/>
      </c>
      <c r="AN71" s="29" t="str">
        <f>IF((SUMIFS(Effektmåling!$J$163:$J$167,Effektmåling!$D$163:$D$167,$B71,$AO$120:$AO$124,'DB materialer'!AN$3))&lt;&gt;0,(SUMIFS(Effektmåling!$J$163:$J$167,Effektmåling!$D$163:$D$167,$B71,$AO$120:$AO$124,'DB materialer'!AN$3))*(-P71)*($C$122),"")</f>
        <v/>
      </c>
      <c r="AO71" s="29" t="str">
        <f>IF((SUMIFS(Effektmåling!$J$163:$J$167,Effektmåling!$D$163:$D$167,$B71,$AO$120:$AO$124,'DB materialer'!AO$3))&lt;&gt;0,(SUMIFS(Effektmåling!$J$163:$J$167,Effektmåling!$D$163:$D$167,$B71,$AO$120:$AO$124,'DB materialer'!AO$3))*(-Q71)*($C$122),"")</f>
        <v/>
      </c>
      <c r="AP71" s="29" t="str">
        <f>IF((SUMIFS(Effektmåling!$J$163:$J$167,Effektmåling!$D$163:$D$167,$B71,$AO$120:$AO$124,'DB materialer'!AP$3))&lt;&gt;0,(SUMIFS(Effektmåling!$J$163:$J$167,Effektmåling!$D$163:$D$167,$B71,$AO$120:$AO$124,'DB materialer'!AP$3))*(-R71)*($C$122),"")</f>
        <v/>
      </c>
      <c r="AQ71" s="29" t="str">
        <f>IF((SUMIFS(Effektmåling!$J$163:$J$167,Effektmåling!$D$163:$D$167,$B71,$AO$120:$AO$124,'DB materialer'!AQ$3))&lt;&gt;0,(SUMIFS(Effektmåling!$J$163:$J$167,Effektmåling!$D$163:$D$167,$B71,$AO$120:$AO$124,'DB materialer'!AQ$3))*(-S71)*($C$122),"")</f>
        <v/>
      </c>
      <c r="AR71" s="29" t="str">
        <f>IF((SUMIFS(Effektmåling!$J$163:$J$167,Effektmåling!$D$163:$D$167,$B71,$AO$120:$AO$124,'DB materialer'!AR$3))&lt;&gt;0,(SUMIFS(Effektmåling!$J$163:$J$167,Effektmåling!$D$163:$D$167,$B71,$AO$120:$AO$124,'DB materialer'!AR$3))*(-T71)*($C$122),"")</f>
        <v/>
      </c>
      <c r="AT71" s="30">
        <f t="shared" si="69"/>
        <v>1.0000000000000001E-30</v>
      </c>
      <c r="AU71" s="40">
        <f t="shared" si="70"/>
        <v>-0.88851266616503644</v>
      </c>
      <c r="AV71" s="41">
        <f t="shared" si="71"/>
        <v>-1</v>
      </c>
      <c r="AW71" s="40">
        <f t="shared" si="72"/>
        <v>-0.88851266616503644</v>
      </c>
      <c r="AX71" s="41">
        <f t="shared" si="73"/>
        <v>-1</v>
      </c>
      <c r="AY71" s="41">
        <f t="shared" si="74"/>
        <v>-0.11148733383496356</v>
      </c>
      <c r="BA71" s="29" t="str">
        <f>IF((SUMIFS(Effektmåling!$J$178:$J$182,Effektmåling!$D$178:$D$182,$B71,$AH$120:$AH$124,BA$3))&lt;&gt;0,(SUMIFS(Effektmåling!$J$178:$J$182,Effektmåling!$D$178:$D$182,$B71,$AH$120:$AH$124,BA$3))*-AT71,"")</f>
        <v/>
      </c>
      <c r="BB71" s="29" t="str">
        <f>IF((SUMIFS(Effektmåling!$J$178:$J$182,Effektmåling!$D$178:$D$182,$B71,$AH$120:$AH$124,BB$3))&lt;&gt;0,(SUMIFS(Effektmåling!$J$178:$J$182,Effektmåling!$D$178:$D$182,$B71,$AH$120:$AH$124,BB$3))*-AU71,"")</f>
        <v/>
      </c>
      <c r="BC71" s="29" t="str">
        <f>IF((SUMIFS(Effektmåling!$J$178:$J$182,Effektmåling!$D$178:$D$182,$B71,$AH$120:$AH$124,BC$3))&lt;&gt;0,(SUMIFS(Effektmåling!$J$178:$J$182,Effektmåling!$D$178:$D$182,$B71,$AH$120:$AH$124,BC$3))*-AV71,"")</f>
        <v/>
      </c>
      <c r="BD71" s="29" t="str">
        <f>IF((SUMIFS(Effektmåling!$J$178:$J$182,Effektmåling!$D$178:$D$182,$B71,$AH$120:$AH$124,BD$3))&lt;&gt;0,(SUMIFS(Effektmåling!$J$178:$J$182,Effektmåling!$D$178:$D$182,$B71,$AH$120:$AH$124,BD$3))*-AW71,"")</f>
        <v/>
      </c>
      <c r="BE71" s="29" t="str">
        <f>IF((SUMIFS(Effektmåling!$J$178:$J$182,Effektmåling!$D$178:$D$182,$B71,$AH$120:$AH$124,BE$3))&lt;&gt;0,(SUMIFS(Effektmåling!$J$178:$J$182,Effektmåling!$D$178:$D$182,$B71,$AH$120:$AH$124,BE$3))*-AX71,"")</f>
        <v/>
      </c>
      <c r="BF71" s="29" t="str">
        <f>IF((SUMIFS(Effektmåling!$J$178:$J$182,Effektmåling!$D$178:$D$182,$B71,$AH$120:$AH$124,BF$3))&lt;&gt;0,(SUMIFS(Effektmåling!$J$178:$J$182,Effektmåling!$D$178:$D$182,$B71,$AH$120:$AH$124,BF$3))*-AY71,"")</f>
        <v/>
      </c>
      <c r="BH71" s="29" t="str">
        <f>IF((SUMIFS(Effektmåling!$J$163:$J$167,Effektmåling!$D$163:$D$167,$B71,$AO$120:$AO$124,BH$3))&lt;&gt;0,(SUMIFS(Effektmåling!$J$163:$J$167,Effektmåling!$D$163:$D$167,$B71,$AO$120:$AO$124,BH$3))*-AT71,"")</f>
        <v/>
      </c>
      <c r="BI71" s="29" t="str">
        <f>IF((SUMIFS(Effektmåling!$J$163:$J$167,Effektmåling!$D$163:$D$167,$B71,$AO$120:$AO$124,BI$3))&lt;&gt;0,(SUMIFS(Effektmåling!$J$163:$J$167,Effektmåling!$D$163:$D$167,$B71,$AO$120:$AO$124,BI$3))*-AU71,"")</f>
        <v/>
      </c>
      <c r="BJ71" s="29" t="str">
        <f>IF((SUMIFS(Effektmåling!$J$163:$J$167,Effektmåling!$D$163:$D$167,$B71,$AO$120:$AO$124,BJ$3))&lt;&gt;0,(SUMIFS(Effektmåling!$J$163:$J$167,Effektmåling!$D$163:$D$167,$B71,$AO$120:$AO$124,BJ$3))*-AV71,"")</f>
        <v/>
      </c>
      <c r="BK71" s="29" t="str">
        <f>IF((SUMIFS(Effektmåling!$J$163:$J$167,Effektmåling!$D$163:$D$167,$B71,$AO$120:$AO$124,BK$3))&lt;&gt;0,(SUMIFS(Effektmåling!$J$163:$J$167,Effektmåling!$D$163:$D$167,$B71,$AO$120:$AO$124,BK$3))*-AW71,"")</f>
        <v/>
      </c>
      <c r="BL71" s="29" t="str">
        <f>IF((SUMIFS(Effektmåling!$J$163:$J$167,Effektmåling!$D$163:$D$167,$B71,$AO$120:$AO$124,BL$3))&lt;&gt;0,(SUMIFS(Effektmåling!$J$163:$J$167,Effektmåling!$D$163:$D$167,$B71,$AO$120:$AO$124,BL$3))*-AX71,"")</f>
        <v/>
      </c>
      <c r="BM71" s="29" t="str">
        <f>IF((SUMIFS(Effektmåling!$J$163:$J$167,Effektmåling!$D$163:$D$167,$B71,$AO$120:$AO$124,BM$3))&lt;&gt;0,(SUMIFS(Effektmåling!$J$163:$J$167,Effektmåling!$D$163:$D$167,$B71,$AO$120:$AO$124,BM$3))*-AY71,"")</f>
        <v/>
      </c>
    </row>
    <row r="72" spans="1:65" x14ac:dyDescent="0.15">
      <c r="A72" s="19">
        <f t="shared" si="75"/>
        <v>8</v>
      </c>
      <c r="B72" s="19" t="s">
        <v>254</v>
      </c>
      <c r="C72" s="19">
        <v>1</v>
      </c>
      <c r="D72" s="57">
        <v>0</v>
      </c>
      <c r="E72" s="57">
        <v>0</v>
      </c>
      <c r="F72" s="57">
        <v>0</v>
      </c>
      <c r="G72" s="171">
        <v>-3.5560400000000003</v>
      </c>
      <c r="H72" s="100">
        <f t="shared" si="67"/>
        <v>-4.6790000000000003</v>
      </c>
      <c r="I72" s="57">
        <v>0</v>
      </c>
      <c r="J72" s="57">
        <v>0</v>
      </c>
      <c r="K72" s="57">
        <v>0</v>
      </c>
      <c r="L72" s="73">
        <v>-0.76</v>
      </c>
      <c r="M72" s="73">
        <v>-1</v>
      </c>
      <c r="O72" s="40">
        <f t="shared" si="68"/>
        <v>0</v>
      </c>
      <c r="P72" s="480">
        <f>(IF(Effektmåling!$Q$241="Ja",-0.3*'DB materialer'!D12+G72,G72))-E72</f>
        <v>-3.5560400000000003</v>
      </c>
      <c r="Q72" s="480">
        <f>(IF(Effektmåling!$Q$241="Ja",1.3*H72,H72))-E72</f>
        <v>-4.6790000000000003</v>
      </c>
      <c r="R72" s="480">
        <f>(IF(Effektmåling!$Q$241="Ja",-0.3*'DB materialer'!D12+G72,G72))-F72</f>
        <v>-3.5560400000000003</v>
      </c>
      <c r="S72" s="480">
        <f>(IF(Effektmåling!$Q$241="Ja",1.3*H72,H72))-F72</f>
        <v>-4.6790000000000003</v>
      </c>
      <c r="T72" s="480">
        <f>(IF(Effektmåling!$Q$241="Ja",1.3*H72,H72))-(IF(Effektmåling!$Q$241="Ja",-0.3*'DB materialer'!D12+G72,G72))</f>
        <v>-1.12296</v>
      </c>
      <c r="AE72" s="19">
        <f t="shared" si="76"/>
        <v>6</v>
      </c>
      <c r="AF72" s="29" t="str">
        <f>IF((SUMIFS(Effektmåling!$J$178:$J$182,Effektmåling!$D$178:$D$182,$B72,$AH$120:$AH$124,'DB materialer'!AF$3))&lt;&gt;0,(SUMIFS(Effektmåling!$J$178:$J$182,Effektmåling!$D$178:$D$182,$B72,$AH$120:$AH$124,'DB materialer'!AF$3))*-O72,"")</f>
        <v/>
      </c>
      <c r="AG72" s="29" t="str">
        <f>IF((SUMIFS(Effektmåling!$J$178:$J$182,Effektmåling!$D$178:$D$182,$B72,$AH$120:$AH$124,'DB materialer'!AG$3))&lt;&gt;0,(SUMIFS(Effektmåling!$J$178:$J$182,Effektmåling!$D$178:$D$182,$B72,$AH$120:$AH$124,'DB materialer'!AG$3))*-P72,"")</f>
        <v/>
      </c>
      <c r="AH72" s="29" t="str">
        <f>IF((SUMIFS(Effektmåling!$J$178:$J$182,Effektmåling!$D$178:$D$182,$B72,$AH$120:$AH$124,'DB materialer'!AH$3))&lt;&gt;0,(SUMIFS(Effektmåling!$J$178:$J$182,Effektmåling!$D$178:$D$182,$B72,$AH$120:$AH$124,'DB materialer'!AH$3))*-Q72,"")</f>
        <v/>
      </c>
      <c r="AI72" s="29" t="str">
        <f>IF((SUMIFS(Effektmåling!$J$178:$J$182,Effektmåling!$D$178:$D$182,$B72,$AH$120:$AH$124,'DB materialer'!AI$3))&lt;&gt;0,(SUMIFS(Effektmåling!$J$178:$J$182,Effektmåling!$D$178:$D$182,$B72,$AH$120:$AH$124,'DB materialer'!AI$3))*-R72,"")</f>
        <v/>
      </c>
      <c r="AJ72" s="29" t="str">
        <f>IF((SUMIFS(Effektmåling!$J$178:$J$182,Effektmåling!$D$178:$D$182,$B72,$AH$120:$AH$124,'DB materialer'!AJ$3))&lt;&gt;0,(SUMIFS(Effektmåling!$J$178:$J$182,Effektmåling!$D$178:$D$182,$B72,$AH$120:$AH$124,'DB materialer'!AJ$3))*-S72,"")</f>
        <v/>
      </c>
      <c r="AK72" s="29" t="str">
        <f>IF((SUMIFS(Effektmåling!$J$178:$J$182,Effektmåling!$D$178:$D$182,$B72,$AH$120:$AH$124,'DB materialer'!AK$3))&lt;&gt;0,(SUMIFS(Effektmåling!$J$178:$J$182,Effektmåling!$D$178:$D$182,$B72,$AH$120:$AH$124,'DB materialer'!AK$3))*-T72,"")</f>
        <v/>
      </c>
      <c r="AM72" s="29" t="str">
        <f>IF((SUMIFS(Effektmåling!$J$163:$J$167,Effektmåling!$D$163:$D$167,$B72,$AO$120:$AO$124,'DB materialer'!AM$3))&lt;&gt;0,(SUMIFS(Effektmåling!$J$163:$J$167,Effektmåling!$D$163:$D$167,$B72,$AO$120:$AO$124,'DB materialer'!AM$3))*(-O72)*($C$122),"")</f>
        <v/>
      </c>
      <c r="AN72" s="29" t="str">
        <f>IF((SUMIFS(Effektmåling!$J$163:$J$167,Effektmåling!$D$163:$D$167,$B72,$AO$120:$AO$124,'DB materialer'!AN$3))&lt;&gt;0,(SUMIFS(Effektmåling!$J$163:$J$167,Effektmåling!$D$163:$D$167,$B72,$AO$120:$AO$124,'DB materialer'!AN$3))*(-P72)*($C$122),"")</f>
        <v/>
      </c>
      <c r="AO72" s="29" t="str">
        <f>IF((SUMIFS(Effektmåling!$J$163:$J$167,Effektmåling!$D$163:$D$167,$B72,$AO$120:$AO$124,'DB materialer'!AO$3))&lt;&gt;0,(SUMIFS(Effektmåling!$J$163:$J$167,Effektmåling!$D$163:$D$167,$B72,$AO$120:$AO$124,'DB materialer'!AO$3))*(-Q72)*($C$122),"")</f>
        <v/>
      </c>
      <c r="AP72" s="29" t="str">
        <f>IF((SUMIFS(Effektmåling!$J$163:$J$167,Effektmåling!$D$163:$D$167,$B72,$AO$120:$AO$124,'DB materialer'!AP$3))&lt;&gt;0,(SUMIFS(Effektmåling!$J$163:$J$167,Effektmåling!$D$163:$D$167,$B72,$AO$120:$AO$124,'DB materialer'!AP$3))*(-R72)*($C$122),"")</f>
        <v/>
      </c>
      <c r="AQ72" s="29" t="str">
        <f>IF((SUMIFS(Effektmåling!$J$163:$J$167,Effektmåling!$D$163:$D$167,$B72,$AO$120:$AO$124,'DB materialer'!AQ$3))&lt;&gt;0,(SUMIFS(Effektmåling!$J$163:$J$167,Effektmåling!$D$163:$D$167,$B72,$AO$120:$AO$124,'DB materialer'!AQ$3))*(-S72)*($C$122),"")</f>
        <v/>
      </c>
      <c r="AR72" s="29" t="str">
        <f>IF((SUMIFS(Effektmåling!$J$163:$J$167,Effektmåling!$D$163:$D$167,$B72,$AO$120:$AO$124,'DB materialer'!AR$3))&lt;&gt;0,(SUMIFS(Effektmåling!$J$163:$J$167,Effektmåling!$D$163:$D$167,$B72,$AO$120:$AO$124,'DB materialer'!AR$3))*(-T72)*($C$122),"")</f>
        <v/>
      </c>
      <c r="AT72" s="30">
        <f t="shared" si="69"/>
        <v>1.0000000000000001E-30</v>
      </c>
      <c r="AU72" s="40">
        <f t="shared" si="70"/>
        <v>-0.76</v>
      </c>
      <c r="AV72" s="41">
        <f t="shared" si="71"/>
        <v>-1</v>
      </c>
      <c r="AW72" s="40">
        <f t="shared" si="72"/>
        <v>-0.76</v>
      </c>
      <c r="AX72" s="41">
        <f t="shared" si="73"/>
        <v>-1</v>
      </c>
      <c r="AY72" s="41">
        <f t="shared" si="74"/>
        <v>-0.24</v>
      </c>
      <c r="BA72" s="29" t="str">
        <f>IF((SUMIFS(Effektmåling!$J$178:$J$182,Effektmåling!$D$178:$D$182,$B72,$AH$120:$AH$124,BA$3))&lt;&gt;0,(SUMIFS(Effektmåling!$J$178:$J$182,Effektmåling!$D$178:$D$182,$B72,$AH$120:$AH$124,BA$3))*-AT72,"")</f>
        <v/>
      </c>
      <c r="BB72" s="29" t="str">
        <f>IF((SUMIFS(Effektmåling!$J$178:$J$182,Effektmåling!$D$178:$D$182,$B72,$AH$120:$AH$124,BB$3))&lt;&gt;0,(SUMIFS(Effektmåling!$J$178:$J$182,Effektmåling!$D$178:$D$182,$B72,$AH$120:$AH$124,BB$3))*-AU72,"")</f>
        <v/>
      </c>
      <c r="BC72" s="29" t="str">
        <f>IF((SUMIFS(Effektmåling!$J$178:$J$182,Effektmåling!$D$178:$D$182,$B72,$AH$120:$AH$124,BC$3))&lt;&gt;0,(SUMIFS(Effektmåling!$J$178:$J$182,Effektmåling!$D$178:$D$182,$B72,$AH$120:$AH$124,BC$3))*-AV72,"")</f>
        <v/>
      </c>
      <c r="BD72" s="29" t="str">
        <f>IF((SUMIFS(Effektmåling!$J$178:$J$182,Effektmåling!$D$178:$D$182,$B72,$AH$120:$AH$124,BD$3))&lt;&gt;0,(SUMIFS(Effektmåling!$J$178:$J$182,Effektmåling!$D$178:$D$182,$B72,$AH$120:$AH$124,BD$3))*-AW72,"")</f>
        <v/>
      </c>
      <c r="BE72" s="29" t="str">
        <f>IF((SUMIFS(Effektmåling!$J$178:$J$182,Effektmåling!$D$178:$D$182,$B72,$AH$120:$AH$124,BE$3))&lt;&gt;0,(SUMIFS(Effektmåling!$J$178:$J$182,Effektmåling!$D$178:$D$182,$B72,$AH$120:$AH$124,BE$3))*-AX72,"")</f>
        <v/>
      </c>
      <c r="BF72" s="29" t="str">
        <f>IF((SUMIFS(Effektmåling!$J$178:$J$182,Effektmåling!$D$178:$D$182,$B72,$AH$120:$AH$124,BF$3))&lt;&gt;0,(SUMIFS(Effektmåling!$J$178:$J$182,Effektmåling!$D$178:$D$182,$B72,$AH$120:$AH$124,BF$3))*-AY72,"")</f>
        <v/>
      </c>
      <c r="BH72" s="29" t="str">
        <f>IF((SUMIFS(Effektmåling!$J$163:$J$167,Effektmåling!$D$163:$D$167,$B72,$AO$120:$AO$124,BH$3))&lt;&gt;0,(SUMIFS(Effektmåling!$J$163:$J$167,Effektmåling!$D$163:$D$167,$B72,$AO$120:$AO$124,BH$3))*-AT72,"")</f>
        <v/>
      </c>
      <c r="BI72" s="29" t="str">
        <f>IF((SUMIFS(Effektmåling!$J$163:$J$167,Effektmåling!$D$163:$D$167,$B72,$AO$120:$AO$124,BI$3))&lt;&gt;0,(SUMIFS(Effektmåling!$J$163:$J$167,Effektmåling!$D$163:$D$167,$B72,$AO$120:$AO$124,BI$3))*-AU72,"")</f>
        <v/>
      </c>
      <c r="BJ72" s="29" t="str">
        <f>IF((SUMIFS(Effektmåling!$J$163:$J$167,Effektmåling!$D$163:$D$167,$B72,$AO$120:$AO$124,BJ$3))&lt;&gt;0,(SUMIFS(Effektmåling!$J$163:$J$167,Effektmåling!$D$163:$D$167,$B72,$AO$120:$AO$124,BJ$3))*-AV72,"")</f>
        <v/>
      </c>
      <c r="BK72" s="29" t="str">
        <f>IF((SUMIFS(Effektmåling!$J$163:$J$167,Effektmåling!$D$163:$D$167,$B72,$AO$120:$AO$124,BK$3))&lt;&gt;0,(SUMIFS(Effektmåling!$J$163:$J$167,Effektmåling!$D$163:$D$167,$B72,$AO$120:$AO$124,BK$3))*-AW72,"")</f>
        <v/>
      </c>
      <c r="BL72" s="29" t="str">
        <f>IF((SUMIFS(Effektmåling!$J$163:$J$167,Effektmåling!$D$163:$D$167,$B72,$AO$120:$AO$124,BL$3))&lt;&gt;0,(SUMIFS(Effektmåling!$J$163:$J$167,Effektmåling!$D$163:$D$167,$B72,$AO$120:$AO$124,BL$3))*-AX72,"")</f>
        <v/>
      </c>
      <c r="BM72" s="29" t="str">
        <f>IF((SUMIFS(Effektmåling!$J$163:$J$167,Effektmåling!$D$163:$D$167,$B72,$AO$120:$AO$124,BM$3))&lt;&gt;0,(SUMIFS(Effektmåling!$J$163:$J$167,Effektmåling!$D$163:$D$167,$B72,$AO$120:$AO$124,BM$3))*-AY72,"")</f>
        <v/>
      </c>
    </row>
    <row r="73" spans="1:65" x14ac:dyDescent="0.15">
      <c r="A73" s="19">
        <f t="shared" si="75"/>
        <v>9</v>
      </c>
      <c r="B73" s="19" t="s">
        <v>255</v>
      </c>
      <c r="C73" s="19">
        <v>1</v>
      </c>
      <c r="D73" s="57">
        <v>0</v>
      </c>
      <c r="E73" s="57">
        <v>0</v>
      </c>
      <c r="F73" s="57">
        <v>0</v>
      </c>
      <c r="G73" s="171">
        <v>-13.08264</v>
      </c>
      <c r="H73" s="100">
        <f t="shared" si="67"/>
        <v>-17.213999999999999</v>
      </c>
      <c r="I73" s="57">
        <v>0</v>
      </c>
      <c r="J73" s="57">
        <v>0</v>
      </c>
      <c r="K73" s="57">
        <v>0</v>
      </c>
      <c r="L73" s="90">
        <v>-52838.238198696425</v>
      </c>
      <c r="M73" s="90">
        <v>-69523.997629863719</v>
      </c>
      <c r="O73" s="40">
        <f t="shared" si="68"/>
        <v>0</v>
      </c>
      <c r="P73" s="480">
        <f>(IF(Effektmåling!$Q$241="Ja",-0.3*'DB materialer'!D13+G73,G73))-E73</f>
        <v>-13.08264</v>
      </c>
      <c r="Q73" s="480">
        <f>(IF(Effektmåling!$Q$241="Ja",1.3*H73,H73))-E73</f>
        <v>-17.213999999999999</v>
      </c>
      <c r="R73" s="480">
        <f>(IF(Effektmåling!$Q$241="Ja",-0.3*'DB materialer'!D13+G73,G73))-F73</f>
        <v>-13.08264</v>
      </c>
      <c r="S73" s="480">
        <f>(IF(Effektmåling!$Q$241="Ja",1.3*H73,H73))-F73</f>
        <v>-17.213999999999999</v>
      </c>
      <c r="T73" s="480">
        <f>(IF(Effektmåling!$Q$241="Ja",1.3*H73,H73))-(IF(Effektmåling!$Q$241="Ja",-0.3*'DB materialer'!D13+G73,G73))</f>
        <v>-4.131359999999999</v>
      </c>
      <c r="AE73" s="19">
        <f t="shared" si="76"/>
        <v>7</v>
      </c>
      <c r="AF73" s="29" t="str">
        <f>IF((SUMIFS(Effektmåling!$J$178:$J$182,Effektmåling!$D$178:$D$182,$B73,$AH$120:$AH$124,'DB materialer'!AF$3))&lt;&gt;0,(SUMIFS(Effektmåling!$J$178:$J$182,Effektmåling!$D$178:$D$182,$B73,$AH$120:$AH$124,'DB materialer'!AF$3))*-O73,"")</f>
        <v/>
      </c>
      <c r="AG73" s="29" t="str">
        <f>IF((SUMIFS(Effektmåling!$J$178:$J$182,Effektmåling!$D$178:$D$182,$B73,$AH$120:$AH$124,'DB materialer'!AG$3))&lt;&gt;0,(SUMIFS(Effektmåling!$J$178:$J$182,Effektmåling!$D$178:$D$182,$B73,$AH$120:$AH$124,'DB materialer'!AG$3))*-P73,"")</f>
        <v/>
      </c>
      <c r="AH73" s="29" t="str">
        <f>IF((SUMIFS(Effektmåling!$J$178:$J$182,Effektmåling!$D$178:$D$182,$B73,$AH$120:$AH$124,'DB materialer'!AH$3))&lt;&gt;0,(SUMIFS(Effektmåling!$J$178:$J$182,Effektmåling!$D$178:$D$182,$B73,$AH$120:$AH$124,'DB materialer'!AH$3))*-Q73,"")</f>
        <v/>
      </c>
      <c r="AI73" s="29" t="str">
        <f>IF((SUMIFS(Effektmåling!$J$178:$J$182,Effektmåling!$D$178:$D$182,$B73,$AH$120:$AH$124,'DB materialer'!AI$3))&lt;&gt;0,(SUMIFS(Effektmåling!$J$178:$J$182,Effektmåling!$D$178:$D$182,$B73,$AH$120:$AH$124,'DB materialer'!AI$3))*-R73,"")</f>
        <v/>
      </c>
      <c r="AJ73" s="29" t="str">
        <f>IF((SUMIFS(Effektmåling!$J$178:$J$182,Effektmåling!$D$178:$D$182,$B73,$AH$120:$AH$124,'DB materialer'!AJ$3))&lt;&gt;0,(SUMIFS(Effektmåling!$J$178:$J$182,Effektmåling!$D$178:$D$182,$B73,$AH$120:$AH$124,'DB materialer'!AJ$3))*-S73,"")</f>
        <v/>
      </c>
      <c r="AK73" s="29" t="str">
        <f>IF((SUMIFS(Effektmåling!$J$178:$J$182,Effektmåling!$D$178:$D$182,$B73,$AH$120:$AH$124,'DB materialer'!AK$3))&lt;&gt;0,(SUMIFS(Effektmåling!$J$178:$J$182,Effektmåling!$D$178:$D$182,$B73,$AH$120:$AH$124,'DB materialer'!AK$3))*-T73,"")</f>
        <v/>
      </c>
      <c r="AM73" s="29" t="str">
        <f>IF((SUMIFS(Effektmåling!$J$163:$J$167,Effektmåling!$D$163:$D$167,$B73,$AO$120:$AO$124,'DB materialer'!AM$3))&lt;&gt;0,(SUMIFS(Effektmåling!$J$163:$J$167,Effektmåling!$D$163:$D$167,$B73,$AO$120:$AO$124,'DB materialer'!AM$3))*(-O73)*($C$122),"")</f>
        <v/>
      </c>
      <c r="AN73" s="29" t="str">
        <f>IF((SUMIFS(Effektmåling!$J$163:$J$167,Effektmåling!$D$163:$D$167,$B73,$AO$120:$AO$124,'DB materialer'!AN$3))&lt;&gt;0,(SUMIFS(Effektmåling!$J$163:$J$167,Effektmåling!$D$163:$D$167,$B73,$AO$120:$AO$124,'DB materialer'!AN$3))*(-P73)*($C$122),"")</f>
        <v/>
      </c>
      <c r="AO73" s="29" t="str">
        <f>IF((SUMIFS(Effektmåling!$J$163:$J$167,Effektmåling!$D$163:$D$167,$B73,$AO$120:$AO$124,'DB materialer'!AO$3))&lt;&gt;0,(SUMIFS(Effektmåling!$J$163:$J$167,Effektmåling!$D$163:$D$167,$B73,$AO$120:$AO$124,'DB materialer'!AO$3))*(-Q73)*($C$122),"")</f>
        <v/>
      </c>
      <c r="AP73" s="29" t="str">
        <f>IF((SUMIFS(Effektmåling!$J$163:$J$167,Effektmåling!$D$163:$D$167,$B73,$AO$120:$AO$124,'DB materialer'!AP$3))&lt;&gt;0,(SUMIFS(Effektmåling!$J$163:$J$167,Effektmåling!$D$163:$D$167,$B73,$AO$120:$AO$124,'DB materialer'!AP$3))*(-R73)*($C$122),"")</f>
        <v/>
      </c>
      <c r="AQ73" s="29" t="str">
        <f>IF((SUMIFS(Effektmåling!$J$163:$J$167,Effektmåling!$D$163:$D$167,$B73,$AO$120:$AO$124,'DB materialer'!AQ$3))&lt;&gt;0,(SUMIFS(Effektmåling!$J$163:$J$167,Effektmåling!$D$163:$D$167,$B73,$AO$120:$AO$124,'DB materialer'!AQ$3))*(-S73)*($C$122),"")</f>
        <v/>
      </c>
      <c r="AR73" s="29" t="str">
        <f>IF((SUMIFS(Effektmåling!$J$163:$J$167,Effektmåling!$D$163:$D$167,$B73,$AO$120:$AO$124,'DB materialer'!AR$3))&lt;&gt;0,(SUMIFS(Effektmåling!$J$163:$J$167,Effektmåling!$D$163:$D$167,$B73,$AO$120:$AO$124,'DB materialer'!AR$3))*(-T73)*($C$122),"")</f>
        <v/>
      </c>
      <c r="AT73" s="30">
        <f t="shared" si="69"/>
        <v>1.0000000000000001E-30</v>
      </c>
      <c r="AU73" s="40">
        <f t="shared" si="70"/>
        <v>-52838.238198696425</v>
      </c>
      <c r="AV73" s="41">
        <f t="shared" si="71"/>
        <v>-69523.997629863719</v>
      </c>
      <c r="AW73" s="40">
        <f t="shared" si="72"/>
        <v>-52838.238198696425</v>
      </c>
      <c r="AX73" s="41">
        <f t="shared" si="73"/>
        <v>-69523.997629863719</v>
      </c>
      <c r="AY73" s="41">
        <f t="shared" si="74"/>
        <v>-16685.759431167295</v>
      </c>
      <c r="BA73" s="29" t="str">
        <f>IF((SUMIFS(Effektmåling!$J$178:$J$182,Effektmåling!$D$178:$D$182,$B73,$AH$120:$AH$124,BA$3))&lt;&gt;0,(SUMIFS(Effektmåling!$J$178:$J$182,Effektmåling!$D$178:$D$182,$B73,$AH$120:$AH$124,BA$3))*-AT73,"")</f>
        <v/>
      </c>
      <c r="BB73" s="29" t="str">
        <f>IF((SUMIFS(Effektmåling!$J$178:$J$182,Effektmåling!$D$178:$D$182,$B73,$AH$120:$AH$124,BB$3))&lt;&gt;0,(SUMIFS(Effektmåling!$J$178:$J$182,Effektmåling!$D$178:$D$182,$B73,$AH$120:$AH$124,BB$3))*-AU73,"")</f>
        <v/>
      </c>
      <c r="BC73" s="29" t="str">
        <f>IF((SUMIFS(Effektmåling!$J$178:$J$182,Effektmåling!$D$178:$D$182,$B73,$AH$120:$AH$124,BC$3))&lt;&gt;0,(SUMIFS(Effektmåling!$J$178:$J$182,Effektmåling!$D$178:$D$182,$B73,$AH$120:$AH$124,BC$3))*-AV73,"")</f>
        <v/>
      </c>
      <c r="BD73" s="29" t="str">
        <f>IF((SUMIFS(Effektmåling!$J$178:$J$182,Effektmåling!$D$178:$D$182,$B73,$AH$120:$AH$124,BD$3))&lt;&gt;0,(SUMIFS(Effektmåling!$J$178:$J$182,Effektmåling!$D$178:$D$182,$B73,$AH$120:$AH$124,BD$3))*-AW73,"")</f>
        <v/>
      </c>
      <c r="BE73" s="29" t="str">
        <f>IF((SUMIFS(Effektmåling!$J$178:$J$182,Effektmåling!$D$178:$D$182,$B73,$AH$120:$AH$124,BE$3))&lt;&gt;0,(SUMIFS(Effektmåling!$J$178:$J$182,Effektmåling!$D$178:$D$182,$B73,$AH$120:$AH$124,BE$3))*-AX73,"")</f>
        <v/>
      </c>
      <c r="BF73" s="29" t="str">
        <f>IF((SUMIFS(Effektmåling!$J$178:$J$182,Effektmåling!$D$178:$D$182,$B73,$AH$120:$AH$124,BF$3))&lt;&gt;0,(SUMIFS(Effektmåling!$J$178:$J$182,Effektmåling!$D$178:$D$182,$B73,$AH$120:$AH$124,BF$3))*-AY73,"")</f>
        <v/>
      </c>
      <c r="BH73" s="29" t="str">
        <f>IF((SUMIFS(Effektmåling!$J$163:$J$167,Effektmåling!$D$163:$D$167,$B73,$AO$120:$AO$124,BH$3))&lt;&gt;0,(SUMIFS(Effektmåling!$J$163:$J$167,Effektmåling!$D$163:$D$167,$B73,$AO$120:$AO$124,BH$3))*-AT73,"")</f>
        <v/>
      </c>
      <c r="BI73" s="29" t="str">
        <f>IF((SUMIFS(Effektmåling!$J$163:$J$167,Effektmåling!$D$163:$D$167,$B73,$AO$120:$AO$124,BI$3))&lt;&gt;0,(SUMIFS(Effektmåling!$J$163:$J$167,Effektmåling!$D$163:$D$167,$B73,$AO$120:$AO$124,BI$3))*-AU73,"")</f>
        <v/>
      </c>
      <c r="BJ73" s="29" t="str">
        <f>IF((SUMIFS(Effektmåling!$J$163:$J$167,Effektmåling!$D$163:$D$167,$B73,$AO$120:$AO$124,BJ$3))&lt;&gt;0,(SUMIFS(Effektmåling!$J$163:$J$167,Effektmåling!$D$163:$D$167,$B73,$AO$120:$AO$124,BJ$3))*-AV73,"")</f>
        <v/>
      </c>
      <c r="BK73" s="29" t="str">
        <f>IF((SUMIFS(Effektmåling!$J$163:$J$167,Effektmåling!$D$163:$D$167,$B73,$AO$120:$AO$124,BK$3))&lt;&gt;0,(SUMIFS(Effektmåling!$J$163:$J$167,Effektmåling!$D$163:$D$167,$B73,$AO$120:$AO$124,BK$3))*-AW73,"")</f>
        <v/>
      </c>
      <c r="BL73" s="29" t="str">
        <f>IF((SUMIFS(Effektmåling!$J$163:$J$167,Effektmåling!$D$163:$D$167,$B73,$AO$120:$AO$124,BL$3))&lt;&gt;0,(SUMIFS(Effektmåling!$J$163:$J$167,Effektmåling!$D$163:$D$167,$B73,$AO$120:$AO$124,BL$3))*-AX73,"")</f>
        <v/>
      </c>
      <c r="BM73" s="29" t="str">
        <f>IF((SUMIFS(Effektmåling!$J$163:$J$167,Effektmåling!$D$163:$D$167,$B73,$AO$120:$AO$124,BM$3))&lt;&gt;0,(SUMIFS(Effektmåling!$J$163:$J$167,Effektmåling!$D$163:$D$167,$B73,$AO$120:$AO$124,BM$3))*-AY73,"")</f>
        <v/>
      </c>
    </row>
    <row r="74" spans="1:65" x14ac:dyDescent="0.15">
      <c r="A74" s="19">
        <f t="shared" si="75"/>
        <v>10</v>
      </c>
      <c r="B74" s="19" t="s">
        <v>256</v>
      </c>
      <c r="C74" s="19">
        <v>1</v>
      </c>
      <c r="D74" s="57">
        <v>0</v>
      </c>
      <c r="E74" s="57">
        <v>0</v>
      </c>
      <c r="F74" s="57">
        <v>0</v>
      </c>
      <c r="G74" s="171">
        <v>-3.8190000000000004</v>
      </c>
      <c r="H74" s="100">
        <f t="shared" si="67"/>
        <v>-5.0250000000000004</v>
      </c>
      <c r="I74" s="57">
        <v>0</v>
      </c>
      <c r="J74" s="57">
        <v>0</v>
      </c>
      <c r="K74" s="57">
        <v>0</v>
      </c>
      <c r="L74" s="90">
        <v>-1671.0843373493976</v>
      </c>
      <c r="M74" s="90">
        <v>-2198.7951807228915</v>
      </c>
      <c r="O74" s="40">
        <f t="shared" si="68"/>
        <v>0</v>
      </c>
      <c r="P74" s="480">
        <f>(IF(Effektmåling!$Q$241="Ja",-0.3*'DB materialer'!D14+G74,G74))-E74</f>
        <v>-3.8190000000000004</v>
      </c>
      <c r="Q74" s="480">
        <f>(IF(Effektmåling!$Q$241="Ja",1.3*H74,H74))-E74</f>
        <v>-5.0250000000000004</v>
      </c>
      <c r="R74" s="480">
        <f>(IF(Effektmåling!$Q$241="Ja",-0.3*'DB materialer'!D14+G74,G74))-F74</f>
        <v>-3.8190000000000004</v>
      </c>
      <c r="S74" s="480">
        <f>(IF(Effektmåling!$Q$241="Ja",1.3*H74,H74))-F74</f>
        <v>-5.0250000000000004</v>
      </c>
      <c r="T74" s="480">
        <f>(IF(Effektmåling!$Q$241="Ja",1.3*H74,H74))-(IF(Effektmåling!$Q$241="Ja",-0.3*'DB materialer'!D14+G74,G74))</f>
        <v>-1.206</v>
      </c>
      <c r="AE74" s="19">
        <f t="shared" si="76"/>
        <v>8</v>
      </c>
      <c r="AF74" s="29" t="str">
        <f>IF((SUMIFS(Effektmåling!$J$178:$J$182,Effektmåling!$D$178:$D$182,$B74,$AH$120:$AH$124,'DB materialer'!AF$3))&lt;&gt;0,(SUMIFS(Effektmåling!$J$178:$J$182,Effektmåling!$D$178:$D$182,$B74,$AH$120:$AH$124,'DB materialer'!AF$3))*-O74,"")</f>
        <v/>
      </c>
      <c r="AG74" s="29" t="str">
        <f>IF((SUMIFS(Effektmåling!$J$178:$J$182,Effektmåling!$D$178:$D$182,$B74,$AH$120:$AH$124,'DB materialer'!AG$3))&lt;&gt;0,(SUMIFS(Effektmåling!$J$178:$J$182,Effektmåling!$D$178:$D$182,$B74,$AH$120:$AH$124,'DB materialer'!AG$3))*-P74,"")</f>
        <v/>
      </c>
      <c r="AH74" s="29" t="str">
        <f>IF((SUMIFS(Effektmåling!$J$178:$J$182,Effektmåling!$D$178:$D$182,$B74,$AH$120:$AH$124,'DB materialer'!AH$3))&lt;&gt;0,(SUMIFS(Effektmåling!$J$178:$J$182,Effektmåling!$D$178:$D$182,$B74,$AH$120:$AH$124,'DB materialer'!AH$3))*-Q74,"")</f>
        <v/>
      </c>
      <c r="AI74" s="29" t="str">
        <f>IF((SUMIFS(Effektmåling!$J$178:$J$182,Effektmåling!$D$178:$D$182,$B74,$AH$120:$AH$124,'DB materialer'!AI$3))&lt;&gt;0,(SUMIFS(Effektmåling!$J$178:$J$182,Effektmåling!$D$178:$D$182,$B74,$AH$120:$AH$124,'DB materialer'!AI$3))*-R74,"")</f>
        <v/>
      </c>
      <c r="AJ74" s="29" t="str">
        <f>IF((SUMIFS(Effektmåling!$J$178:$J$182,Effektmåling!$D$178:$D$182,$B74,$AH$120:$AH$124,'DB materialer'!AJ$3))&lt;&gt;0,(SUMIFS(Effektmåling!$J$178:$J$182,Effektmåling!$D$178:$D$182,$B74,$AH$120:$AH$124,'DB materialer'!AJ$3))*-S74,"")</f>
        <v/>
      </c>
      <c r="AK74" s="29" t="str">
        <f>IF((SUMIFS(Effektmåling!$J$178:$J$182,Effektmåling!$D$178:$D$182,$B74,$AH$120:$AH$124,'DB materialer'!AK$3))&lt;&gt;0,(SUMIFS(Effektmåling!$J$178:$J$182,Effektmåling!$D$178:$D$182,$B74,$AH$120:$AH$124,'DB materialer'!AK$3))*-T74,"")</f>
        <v/>
      </c>
      <c r="AM74" s="29" t="str">
        <f>IF((SUMIFS(Effektmåling!$J$163:$J$167,Effektmåling!$D$163:$D$167,$B74,$AO$120:$AO$124,'DB materialer'!AM$3))&lt;&gt;0,(SUMIFS(Effektmåling!$J$163:$J$167,Effektmåling!$D$163:$D$167,$B74,$AO$120:$AO$124,'DB materialer'!AM$3))*(-O74)*($C$122),"")</f>
        <v/>
      </c>
      <c r="AN74" s="29" t="str">
        <f>IF((SUMIFS(Effektmåling!$J$163:$J$167,Effektmåling!$D$163:$D$167,$B74,$AO$120:$AO$124,'DB materialer'!AN$3))&lt;&gt;0,(SUMIFS(Effektmåling!$J$163:$J$167,Effektmåling!$D$163:$D$167,$B74,$AO$120:$AO$124,'DB materialer'!AN$3))*(-P74)*($C$122),"")</f>
        <v/>
      </c>
      <c r="AO74" s="29" t="str">
        <f>IF((SUMIFS(Effektmåling!$J$163:$J$167,Effektmåling!$D$163:$D$167,$B74,$AO$120:$AO$124,'DB materialer'!AO$3))&lt;&gt;0,(SUMIFS(Effektmåling!$J$163:$J$167,Effektmåling!$D$163:$D$167,$B74,$AO$120:$AO$124,'DB materialer'!AO$3))*(-Q74)*($C$122),"")</f>
        <v/>
      </c>
      <c r="AP74" s="29" t="str">
        <f>IF((SUMIFS(Effektmåling!$J$163:$J$167,Effektmåling!$D$163:$D$167,$B74,$AO$120:$AO$124,'DB materialer'!AP$3))&lt;&gt;0,(SUMIFS(Effektmåling!$J$163:$J$167,Effektmåling!$D$163:$D$167,$B74,$AO$120:$AO$124,'DB materialer'!AP$3))*(-R74)*($C$122),"")</f>
        <v/>
      </c>
      <c r="AQ74" s="29" t="str">
        <f>IF((SUMIFS(Effektmåling!$J$163:$J$167,Effektmåling!$D$163:$D$167,$B74,$AO$120:$AO$124,'DB materialer'!AQ$3))&lt;&gt;0,(SUMIFS(Effektmåling!$J$163:$J$167,Effektmåling!$D$163:$D$167,$B74,$AO$120:$AO$124,'DB materialer'!AQ$3))*(-S74)*($C$122),"")</f>
        <v/>
      </c>
      <c r="AR74" s="29" t="str">
        <f>IF((SUMIFS(Effektmåling!$J$163:$J$167,Effektmåling!$D$163:$D$167,$B74,$AO$120:$AO$124,'DB materialer'!AR$3))&lt;&gt;0,(SUMIFS(Effektmåling!$J$163:$J$167,Effektmåling!$D$163:$D$167,$B74,$AO$120:$AO$124,'DB materialer'!AR$3))*(-T74)*($C$122),"")</f>
        <v/>
      </c>
      <c r="AT74" s="30">
        <f t="shared" si="69"/>
        <v>1.0000000000000001E-30</v>
      </c>
      <c r="AU74" s="40">
        <f t="shared" si="70"/>
        <v>-1671.0843373493976</v>
      </c>
      <c r="AV74" s="41">
        <f t="shared" si="71"/>
        <v>-2198.7951807228915</v>
      </c>
      <c r="AW74" s="40">
        <f t="shared" si="72"/>
        <v>-1671.0843373493976</v>
      </c>
      <c r="AX74" s="41">
        <f t="shared" si="73"/>
        <v>-2198.7951807228915</v>
      </c>
      <c r="AY74" s="41">
        <f t="shared" si="74"/>
        <v>-527.71084337349384</v>
      </c>
      <c r="BA74" s="29" t="str">
        <f>IF((SUMIFS(Effektmåling!$J$178:$J$182,Effektmåling!$D$178:$D$182,$B74,$AH$120:$AH$124,BA$3))&lt;&gt;0,(SUMIFS(Effektmåling!$J$178:$J$182,Effektmåling!$D$178:$D$182,$B74,$AH$120:$AH$124,BA$3))*-AT74,"")</f>
        <v/>
      </c>
      <c r="BB74" s="29" t="str">
        <f>IF((SUMIFS(Effektmåling!$J$178:$J$182,Effektmåling!$D$178:$D$182,$B74,$AH$120:$AH$124,BB$3))&lt;&gt;0,(SUMIFS(Effektmåling!$J$178:$J$182,Effektmåling!$D$178:$D$182,$B74,$AH$120:$AH$124,BB$3))*-AU74,"")</f>
        <v/>
      </c>
      <c r="BC74" s="29" t="str">
        <f>IF((SUMIFS(Effektmåling!$J$178:$J$182,Effektmåling!$D$178:$D$182,$B74,$AH$120:$AH$124,BC$3))&lt;&gt;0,(SUMIFS(Effektmåling!$J$178:$J$182,Effektmåling!$D$178:$D$182,$B74,$AH$120:$AH$124,BC$3))*-AV74,"")</f>
        <v/>
      </c>
      <c r="BD74" s="29" t="str">
        <f>IF((SUMIFS(Effektmåling!$J$178:$J$182,Effektmåling!$D$178:$D$182,$B74,$AH$120:$AH$124,BD$3))&lt;&gt;0,(SUMIFS(Effektmåling!$J$178:$J$182,Effektmåling!$D$178:$D$182,$B74,$AH$120:$AH$124,BD$3))*-AW74,"")</f>
        <v/>
      </c>
      <c r="BE74" s="29" t="str">
        <f>IF((SUMIFS(Effektmåling!$J$178:$J$182,Effektmåling!$D$178:$D$182,$B74,$AH$120:$AH$124,BE$3))&lt;&gt;0,(SUMIFS(Effektmåling!$J$178:$J$182,Effektmåling!$D$178:$D$182,$B74,$AH$120:$AH$124,BE$3))*-AX74,"")</f>
        <v/>
      </c>
      <c r="BF74" s="29" t="str">
        <f>IF((SUMIFS(Effektmåling!$J$178:$J$182,Effektmåling!$D$178:$D$182,$B74,$AH$120:$AH$124,BF$3))&lt;&gt;0,(SUMIFS(Effektmåling!$J$178:$J$182,Effektmåling!$D$178:$D$182,$B74,$AH$120:$AH$124,BF$3))*-AY74,"")</f>
        <v/>
      </c>
      <c r="BH74" s="29" t="str">
        <f>IF((SUMIFS(Effektmåling!$J$163:$J$167,Effektmåling!$D$163:$D$167,$B74,$AO$120:$AO$124,BH$3))&lt;&gt;0,(SUMIFS(Effektmåling!$J$163:$J$167,Effektmåling!$D$163:$D$167,$B74,$AO$120:$AO$124,BH$3))*-AT74,"")</f>
        <v/>
      </c>
      <c r="BI74" s="29" t="str">
        <f>IF((SUMIFS(Effektmåling!$J$163:$J$167,Effektmåling!$D$163:$D$167,$B74,$AO$120:$AO$124,BI$3))&lt;&gt;0,(SUMIFS(Effektmåling!$J$163:$J$167,Effektmåling!$D$163:$D$167,$B74,$AO$120:$AO$124,BI$3))*-AU74,"")</f>
        <v/>
      </c>
      <c r="BJ74" s="29" t="str">
        <f>IF((SUMIFS(Effektmåling!$J$163:$J$167,Effektmåling!$D$163:$D$167,$B74,$AO$120:$AO$124,BJ$3))&lt;&gt;0,(SUMIFS(Effektmåling!$J$163:$J$167,Effektmåling!$D$163:$D$167,$B74,$AO$120:$AO$124,BJ$3))*-AV74,"")</f>
        <v/>
      </c>
      <c r="BK74" s="29" t="str">
        <f>IF((SUMIFS(Effektmåling!$J$163:$J$167,Effektmåling!$D$163:$D$167,$B74,$AO$120:$AO$124,BK$3))&lt;&gt;0,(SUMIFS(Effektmåling!$J$163:$J$167,Effektmåling!$D$163:$D$167,$B74,$AO$120:$AO$124,BK$3))*-AW74,"")</f>
        <v/>
      </c>
      <c r="BL74" s="29" t="str">
        <f>IF((SUMIFS(Effektmåling!$J$163:$J$167,Effektmåling!$D$163:$D$167,$B74,$AO$120:$AO$124,BL$3))&lt;&gt;0,(SUMIFS(Effektmåling!$J$163:$J$167,Effektmåling!$D$163:$D$167,$B74,$AO$120:$AO$124,BL$3))*-AX74,"")</f>
        <v/>
      </c>
      <c r="BM74" s="29" t="str">
        <f>IF((SUMIFS(Effektmåling!$J$163:$J$167,Effektmåling!$D$163:$D$167,$B74,$AO$120:$AO$124,BM$3))&lt;&gt;0,(SUMIFS(Effektmåling!$J$163:$J$167,Effektmåling!$D$163:$D$167,$B74,$AO$120:$AO$124,BM$3))*-AY74,"")</f>
        <v/>
      </c>
    </row>
    <row r="75" spans="1:65" x14ac:dyDescent="0.15">
      <c r="A75" s="19">
        <f t="shared" si="75"/>
        <v>11</v>
      </c>
      <c r="B75" s="19" t="s">
        <v>257</v>
      </c>
      <c r="C75" s="18" t="s">
        <v>245</v>
      </c>
      <c r="D75" s="18" t="s">
        <v>245</v>
      </c>
      <c r="E75" s="18" t="s">
        <v>245</v>
      </c>
      <c r="F75" s="18" t="s">
        <v>245</v>
      </c>
      <c r="G75" s="18" t="s">
        <v>245</v>
      </c>
      <c r="H75" s="18" t="s">
        <v>245</v>
      </c>
      <c r="I75" s="18" t="s">
        <v>245</v>
      </c>
      <c r="J75" s="18" t="s">
        <v>245</v>
      </c>
      <c r="K75" s="18" t="s">
        <v>245</v>
      </c>
      <c r="L75" s="18" t="s">
        <v>245</v>
      </c>
      <c r="M75" s="18" t="s">
        <v>245</v>
      </c>
      <c r="O75" s="149"/>
      <c r="P75" s="480"/>
      <c r="Q75" s="480"/>
      <c r="R75" s="480"/>
      <c r="S75" s="480"/>
      <c r="T75" s="480"/>
      <c r="AE75" s="19">
        <f t="shared" si="76"/>
        <v>9</v>
      </c>
      <c r="AF75" s="45"/>
      <c r="AG75" s="45"/>
      <c r="AH75" s="45"/>
      <c r="AI75" s="45"/>
      <c r="AJ75" s="45"/>
      <c r="AK75" s="45"/>
      <c r="AM75" s="45"/>
      <c r="AN75" s="45"/>
      <c r="AO75" s="45"/>
      <c r="AP75" s="45"/>
      <c r="AQ75" s="45"/>
      <c r="AR75" s="45"/>
      <c r="AT75" s="47"/>
      <c r="AU75" s="149"/>
      <c r="AV75" s="51"/>
      <c r="AW75" s="149"/>
      <c r="AX75" s="51"/>
      <c r="AY75" s="51"/>
      <c r="BA75" s="45"/>
      <c r="BB75" s="45"/>
      <c r="BC75" s="45"/>
      <c r="BD75" s="45"/>
      <c r="BE75" s="45"/>
      <c r="BF75" s="45"/>
      <c r="BH75" s="45"/>
      <c r="BI75" s="45"/>
      <c r="BJ75" s="45"/>
      <c r="BK75" s="45"/>
      <c r="BL75" s="45"/>
      <c r="BM75" s="45"/>
    </row>
    <row r="76" spans="1:65" x14ac:dyDescent="0.15">
      <c r="A76" s="19">
        <f t="shared" si="75"/>
        <v>12</v>
      </c>
      <c r="B76" s="19" t="s">
        <v>258</v>
      </c>
      <c r="C76" s="19">
        <v>1</v>
      </c>
      <c r="D76" s="57">
        <v>0</v>
      </c>
      <c r="E76" s="57">
        <v>0</v>
      </c>
      <c r="F76" s="24">
        <v>-0.25800000000000001</v>
      </c>
      <c r="G76" s="172">
        <v>-0.87080000000000002</v>
      </c>
      <c r="H76" s="100">
        <f>-D16</f>
        <v>-1.7416</v>
      </c>
      <c r="I76" s="57">
        <v>0</v>
      </c>
      <c r="J76" s="57">
        <v>0</v>
      </c>
      <c r="K76" s="115">
        <v>-3.2057219779770318</v>
      </c>
      <c r="L76" s="74">
        <v>0</v>
      </c>
      <c r="M76" s="74">
        <v>0</v>
      </c>
      <c r="O76" s="40">
        <f>F76-E76</f>
        <v>-0.25800000000000001</v>
      </c>
      <c r="P76" s="480">
        <f>(IF(Effektmåling!$Q$241="Ja",-0.3*'DB materialer'!D16+G76,G76))-E76</f>
        <v>-0.87080000000000002</v>
      </c>
      <c r="Q76" s="480">
        <f>(IF(Effektmåling!$Q$241="Ja",1.3*H76,H76))-E76</f>
        <v>-1.7416</v>
      </c>
      <c r="R76" s="480">
        <f>(IF(Effektmåling!$Q$241="Ja",-0.3*'DB materialer'!D16+G76,G76))-F76</f>
        <v>-0.61280000000000001</v>
      </c>
      <c r="S76" s="480">
        <f>(IF(Effektmåling!$Q$241="Ja",1.3*H76,H76))-F76</f>
        <v>-1.4836</v>
      </c>
      <c r="T76" s="480">
        <f>(IF(Effektmåling!$Q$241="Ja",1.3*H76,H76))-(IF(Effektmåling!$Q$241="Ja",-0.3*'DB materialer'!D16+G76,G76))</f>
        <v>-0.87080000000000002</v>
      </c>
      <c r="AE76" s="19">
        <f t="shared" si="76"/>
        <v>10</v>
      </c>
      <c r="AF76" s="29" t="str">
        <f>IF((SUMIFS(Effektmåling!$J$178:$J$182,Effektmåling!$D$178:$D$182,$B76,$AH$120:$AH$124,'DB materialer'!AF$3))&lt;&gt;0,(SUMIFS(Effektmåling!$J$178:$J$182,Effektmåling!$D$178:$D$182,$B76,$AH$120:$AH$124,'DB materialer'!AF$3))*-O76,"")</f>
        <v/>
      </c>
      <c r="AG76" s="29" t="str">
        <f>IF((SUMIFS(Effektmåling!$J$178:$J$182,Effektmåling!$D$178:$D$182,$B76,$AH$120:$AH$124,'DB materialer'!AG$3))&lt;&gt;0,(SUMIFS(Effektmåling!$J$178:$J$182,Effektmåling!$D$178:$D$182,$B76,$AH$120:$AH$124,'DB materialer'!AG$3))*-P76,"")</f>
        <v/>
      </c>
      <c r="AH76" s="29" t="str">
        <f>IF((SUMIFS(Effektmåling!$J$178:$J$182,Effektmåling!$D$178:$D$182,$B76,$AH$120:$AH$124,'DB materialer'!AH$3))&lt;&gt;0,(SUMIFS(Effektmåling!$J$178:$J$182,Effektmåling!$D$178:$D$182,$B76,$AH$120:$AH$124,'DB materialer'!AH$3))*-Q76,"")</f>
        <v/>
      </c>
      <c r="AI76" s="29" t="str">
        <f>IF((SUMIFS(Effektmåling!$J$178:$J$182,Effektmåling!$D$178:$D$182,$B76,$AH$120:$AH$124,'DB materialer'!AI$3))&lt;&gt;0,(SUMIFS(Effektmåling!$J$178:$J$182,Effektmåling!$D$178:$D$182,$B76,$AH$120:$AH$124,'DB materialer'!AI$3))*-R76,"")</f>
        <v/>
      </c>
      <c r="AJ76" s="29" t="str">
        <f>IF((SUMIFS(Effektmåling!$J$178:$J$182,Effektmåling!$D$178:$D$182,$B76,$AH$120:$AH$124,'DB materialer'!AJ$3))&lt;&gt;0,(SUMIFS(Effektmåling!$J$178:$J$182,Effektmåling!$D$178:$D$182,$B76,$AH$120:$AH$124,'DB materialer'!AJ$3))*-S76,"")</f>
        <v/>
      </c>
      <c r="AK76" s="29" t="str">
        <f>IF((SUMIFS(Effektmåling!$J$178:$J$182,Effektmåling!$D$178:$D$182,$B76,$AH$120:$AH$124,'DB materialer'!AK$3))&lt;&gt;0,(SUMIFS(Effektmåling!$J$178:$J$182,Effektmåling!$D$178:$D$182,$B76,$AH$120:$AH$124,'DB materialer'!AK$3))*-T76,"")</f>
        <v/>
      </c>
      <c r="AM76" s="29" t="str">
        <f>IF((SUMIFS(Effektmåling!$J$163:$J$167,Effektmåling!$D$163:$D$167,$B76,$AO$120:$AO$124,'DB materialer'!AM$3))&lt;&gt;0,(SUMIFS(Effektmåling!$J$163:$J$167,Effektmåling!$D$163:$D$167,$B76,$AO$120:$AO$124,'DB materialer'!AM$3))*(-O76)*($C$122),"")</f>
        <v/>
      </c>
      <c r="AN76" s="29" t="str">
        <f>IF((SUMIFS(Effektmåling!$J$163:$J$167,Effektmåling!$D$163:$D$167,$B76,$AO$120:$AO$124,'DB materialer'!AN$3))&lt;&gt;0,(SUMIFS(Effektmåling!$J$163:$J$167,Effektmåling!$D$163:$D$167,$B76,$AO$120:$AO$124,'DB materialer'!AN$3))*(-P76)*($C$122),"")</f>
        <v/>
      </c>
      <c r="AO76" s="29" t="str">
        <f>IF((SUMIFS(Effektmåling!$J$163:$J$167,Effektmåling!$D$163:$D$167,$B76,$AO$120:$AO$124,'DB materialer'!AO$3))&lt;&gt;0,(SUMIFS(Effektmåling!$J$163:$J$167,Effektmåling!$D$163:$D$167,$B76,$AO$120:$AO$124,'DB materialer'!AO$3))*(-Q76)*($C$122),"")</f>
        <v/>
      </c>
      <c r="AP76" s="29" t="str">
        <f>IF((SUMIFS(Effektmåling!$J$163:$J$167,Effektmåling!$D$163:$D$167,$B76,$AO$120:$AO$124,'DB materialer'!AP$3))&lt;&gt;0,(SUMIFS(Effektmåling!$J$163:$J$167,Effektmåling!$D$163:$D$167,$B76,$AO$120:$AO$124,'DB materialer'!AP$3))*(-R76)*($C$122),"")</f>
        <v/>
      </c>
      <c r="AQ76" s="29" t="str">
        <f>IF((SUMIFS(Effektmåling!$J$163:$J$167,Effektmåling!$D$163:$D$167,$B76,$AO$120:$AO$124,'DB materialer'!AQ$3))&lt;&gt;0,(SUMIFS(Effektmåling!$J$163:$J$167,Effektmåling!$D$163:$D$167,$B76,$AO$120:$AO$124,'DB materialer'!AQ$3))*(-S76)*($C$122),"")</f>
        <v/>
      </c>
      <c r="AR76" s="29" t="str">
        <f>IF((SUMIFS(Effektmåling!$J$163:$J$167,Effektmåling!$D$163:$D$167,$B76,$AO$120:$AO$124,'DB materialer'!AR$3))&lt;&gt;0,(SUMIFS(Effektmåling!$J$163:$J$167,Effektmåling!$D$163:$D$167,$B76,$AO$120:$AO$124,'DB materialer'!AR$3))*(-T76)*($C$122),"")</f>
        <v/>
      </c>
      <c r="AT76" s="30">
        <f>IF((K76-J76)=0,1E-30,K76-J76)</f>
        <v>-3.2057219779770318</v>
      </c>
      <c r="AU76" s="40">
        <f>IF((L76-J76)=0,1E-30,L76-J76)</f>
        <v>1.0000000000000001E-30</v>
      </c>
      <c r="AV76" s="41">
        <f>IF((M76-J76)=0,1E-30,M76-J76)</f>
        <v>1.0000000000000001E-30</v>
      </c>
      <c r="AW76" s="40">
        <f>IF((L76-K76)=0,1E-30,L76-K76)</f>
        <v>3.2057219779770318</v>
      </c>
      <c r="AX76" s="41">
        <f>IF((M76-K76)=0,1E-30,M76-K76)</f>
        <v>3.2057219779770318</v>
      </c>
      <c r="AY76" s="41">
        <f>IF((M76-L76)=0,1E-30,M76-L76)</f>
        <v>1.0000000000000001E-30</v>
      </c>
      <c r="BA76" s="29" t="str">
        <f>IF((SUMIFS(Effektmåling!$J$178:$J$182,Effektmåling!$D$178:$D$182,$B76,$AH$120:$AH$124,BA$3))&lt;&gt;0,(SUMIFS(Effektmåling!$J$178:$J$182,Effektmåling!$D$178:$D$182,$B76,$AH$120:$AH$124,BA$3))*-AT76,"")</f>
        <v/>
      </c>
      <c r="BB76" s="29" t="str">
        <f>IF((SUMIFS(Effektmåling!$J$178:$J$182,Effektmåling!$D$178:$D$182,$B76,$AH$120:$AH$124,BB$3))&lt;&gt;0,(SUMIFS(Effektmåling!$J$178:$J$182,Effektmåling!$D$178:$D$182,$B76,$AH$120:$AH$124,BB$3))*-AU76,"")</f>
        <v/>
      </c>
      <c r="BC76" s="29" t="str">
        <f>IF((SUMIFS(Effektmåling!$J$178:$J$182,Effektmåling!$D$178:$D$182,$B76,$AH$120:$AH$124,BC$3))&lt;&gt;0,(SUMIFS(Effektmåling!$J$178:$J$182,Effektmåling!$D$178:$D$182,$B76,$AH$120:$AH$124,BC$3))*-AV76,"")</f>
        <v/>
      </c>
      <c r="BD76" s="29" t="str">
        <f>IF((SUMIFS(Effektmåling!$J$178:$J$182,Effektmåling!$D$178:$D$182,$B76,$AH$120:$AH$124,BD$3))&lt;&gt;0,(SUMIFS(Effektmåling!$J$178:$J$182,Effektmåling!$D$178:$D$182,$B76,$AH$120:$AH$124,BD$3))*-AW76,"")</f>
        <v/>
      </c>
      <c r="BE76" s="29" t="str">
        <f>IF((SUMIFS(Effektmåling!$J$178:$J$182,Effektmåling!$D$178:$D$182,$B76,$AH$120:$AH$124,BE$3))&lt;&gt;0,(SUMIFS(Effektmåling!$J$178:$J$182,Effektmåling!$D$178:$D$182,$B76,$AH$120:$AH$124,BE$3))*-AX76,"")</f>
        <v/>
      </c>
      <c r="BF76" s="29" t="str">
        <f>IF((SUMIFS(Effektmåling!$J$178:$J$182,Effektmåling!$D$178:$D$182,$B76,$AH$120:$AH$124,BF$3))&lt;&gt;0,(SUMIFS(Effektmåling!$J$178:$J$182,Effektmåling!$D$178:$D$182,$B76,$AH$120:$AH$124,BF$3))*-AY76,"")</f>
        <v/>
      </c>
      <c r="BH76" s="29" t="str">
        <f>IF((SUMIFS(Effektmåling!$J$163:$J$167,Effektmåling!$D$163:$D$167,$B76,$AO$120:$AO$124,BH$3))&lt;&gt;0,(SUMIFS(Effektmåling!$J$163:$J$167,Effektmåling!$D$163:$D$167,$B76,$AO$120:$AO$124,BH$3))*-AT76,"")</f>
        <v/>
      </c>
      <c r="BI76" s="29" t="str">
        <f>IF((SUMIFS(Effektmåling!$J$163:$J$167,Effektmåling!$D$163:$D$167,$B76,$AO$120:$AO$124,BI$3))&lt;&gt;0,(SUMIFS(Effektmåling!$J$163:$J$167,Effektmåling!$D$163:$D$167,$B76,$AO$120:$AO$124,BI$3))*-AU76,"")</f>
        <v/>
      </c>
      <c r="BJ76" s="29" t="str">
        <f>IF((SUMIFS(Effektmåling!$J$163:$J$167,Effektmåling!$D$163:$D$167,$B76,$AO$120:$AO$124,BJ$3))&lt;&gt;0,(SUMIFS(Effektmåling!$J$163:$J$167,Effektmåling!$D$163:$D$167,$B76,$AO$120:$AO$124,BJ$3))*-AV76,"")</f>
        <v/>
      </c>
      <c r="BK76" s="29" t="str">
        <f>IF((SUMIFS(Effektmåling!$J$163:$J$167,Effektmåling!$D$163:$D$167,$B76,$AO$120:$AO$124,BK$3))&lt;&gt;0,(SUMIFS(Effektmåling!$J$163:$J$167,Effektmåling!$D$163:$D$167,$B76,$AO$120:$AO$124,BK$3))*-AW76,"")</f>
        <v/>
      </c>
      <c r="BL76" s="29" t="str">
        <f>IF((SUMIFS(Effektmåling!$J$163:$J$167,Effektmåling!$D$163:$D$167,$B76,$AO$120:$AO$124,BL$3))&lt;&gt;0,(SUMIFS(Effektmåling!$J$163:$J$167,Effektmåling!$D$163:$D$167,$B76,$AO$120:$AO$124,BL$3))*-AX76,"")</f>
        <v/>
      </c>
      <c r="BM76" s="29" t="str">
        <f>IF((SUMIFS(Effektmåling!$J$163:$J$167,Effektmåling!$D$163:$D$167,$B76,$AO$120:$AO$124,BM$3))&lt;&gt;0,(SUMIFS(Effektmåling!$J$163:$J$167,Effektmåling!$D$163:$D$167,$B76,$AO$120:$AO$124,BM$3))*-AY76,"")</f>
        <v/>
      </c>
    </row>
    <row r="77" spans="1:65" x14ac:dyDescent="0.15">
      <c r="A77" s="19">
        <f t="shared" si="75"/>
        <v>13</v>
      </c>
      <c r="B77" s="19" t="s">
        <v>259</v>
      </c>
      <c r="C77" s="19">
        <v>1</v>
      </c>
      <c r="D77" s="57">
        <v>0</v>
      </c>
      <c r="E77" s="57">
        <v>0</v>
      </c>
      <c r="F77" s="24">
        <v>-0.25800000000000001</v>
      </c>
      <c r="G77" s="172">
        <v>-0.78100000000000003</v>
      </c>
      <c r="H77" s="100">
        <f>-D17</f>
        <v>-1.5620000000000001</v>
      </c>
      <c r="I77" s="57">
        <v>0</v>
      </c>
      <c r="J77" s="57">
        <v>0</v>
      </c>
      <c r="K77" s="115">
        <v>-3.2057219779770318</v>
      </c>
      <c r="L77" s="74">
        <v>0</v>
      </c>
      <c r="M77" s="74">
        <v>0</v>
      </c>
      <c r="O77" s="40">
        <f>F77-E77</f>
        <v>-0.25800000000000001</v>
      </c>
      <c r="P77" s="480">
        <f>(IF(Effektmåling!$Q$241="Ja",-0.3*'DB materialer'!D17+G77,G77))-E77</f>
        <v>-0.78100000000000003</v>
      </c>
      <c r="Q77" s="480">
        <f>(IF(Effektmåling!$Q$241="Ja",1.3*H77,H77))-E77</f>
        <v>-1.5620000000000001</v>
      </c>
      <c r="R77" s="480">
        <f>(IF(Effektmåling!$Q$241="Ja",-0.3*'DB materialer'!D17+G77,G77))-F77</f>
        <v>-0.52300000000000002</v>
      </c>
      <c r="S77" s="480">
        <f>(IF(Effektmåling!$Q$241="Ja",1.3*H77,H77))-F77</f>
        <v>-1.304</v>
      </c>
      <c r="T77" s="480">
        <f>(IF(Effektmåling!$Q$241="Ja",1.3*H77,H77))-(IF(Effektmåling!$Q$241="Ja",-0.3*'DB materialer'!D17+G77,G77))</f>
        <v>-0.78100000000000003</v>
      </c>
      <c r="AE77" s="19">
        <f t="shared" si="76"/>
        <v>11</v>
      </c>
      <c r="AF77" s="29" t="str">
        <f>IF((SUMIFS(Effektmåling!$J$178:$J$182,Effektmåling!$D$178:$D$182,$B77,$AH$120:$AH$124,'DB materialer'!AF$3))&lt;&gt;0,(SUMIFS(Effektmåling!$J$178:$J$182,Effektmåling!$D$178:$D$182,$B77,$AH$120:$AH$124,'DB materialer'!AF$3))*-O77,"")</f>
        <v/>
      </c>
      <c r="AG77" s="29" t="str">
        <f>IF((SUMIFS(Effektmåling!$J$178:$J$182,Effektmåling!$D$178:$D$182,$B77,$AH$120:$AH$124,'DB materialer'!AG$3))&lt;&gt;0,(SUMIFS(Effektmåling!$J$178:$J$182,Effektmåling!$D$178:$D$182,$B77,$AH$120:$AH$124,'DB materialer'!AG$3))*-P77,"")</f>
        <v/>
      </c>
      <c r="AH77" s="29" t="str">
        <f>IF((SUMIFS(Effektmåling!$J$178:$J$182,Effektmåling!$D$178:$D$182,$B77,$AH$120:$AH$124,'DB materialer'!AH$3))&lt;&gt;0,(SUMIFS(Effektmåling!$J$178:$J$182,Effektmåling!$D$178:$D$182,$B77,$AH$120:$AH$124,'DB materialer'!AH$3))*-Q77,"")</f>
        <v/>
      </c>
      <c r="AI77" s="29" t="str">
        <f>IF((SUMIFS(Effektmåling!$J$178:$J$182,Effektmåling!$D$178:$D$182,$B77,$AH$120:$AH$124,'DB materialer'!AI$3))&lt;&gt;0,(SUMIFS(Effektmåling!$J$178:$J$182,Effektmåling!$D$178:$D$182,$B77,$AH$120:$AH$124,'DB materialer'!AI$3))*-R77,"")</f>
        <v/>
      </c>
      <c r="AJ77" s="29" t="str">
        <f>IF((SUMIFS(Effektmåling!$J$178:$J$182,Effektmåling!$D$178:$D$182,$B77,$AH$120:$AH$124,'DB materialer'!AJ$3))&lt;&gt;0,(SUMIFS(Effektmåling!$J$178:$J$182,Effektmåling!$D$178:$D$182,$B77,$AH$120:$AH$124,'DB materialer'!AJ$3))*-S77,"")</f>
        <v/>
      </c>
      <c r="AK77" s="29" t="str">
        <f>IF((SUMIFS(Effektmåling!$J$178:$J$182,Effektmåling!$D$178:$D$182,$B77,$AH$120:$AH$124,'DB materialer'!AK$3))&lt;&gt;0,(SUMIFS(Effektmåling!$J$178:$J$182,Effektmåling!$D$178:$D$182,$B77,$AH$120:$AH$124,'DB materialer'!AK$3))*-T77,"")</f>
        <v/>
      </c>
      <c r="AM77" s="29" t="str">
        <f>IF((SUMIFS(Effektmåling!$J$163:$J$167,Effektmåling!$D$163:$D$167,$B77,$AO$120:$AO$124,'DB materialer'!AM$3))&lt;&gt;0,(SUMIFS(Effektmåling!$J$163:$J$167,Effektmåling!$D$163:$D$167,$B77,$AO$120:$AO$124,'DB materialer'!AM$3))*(-O77)*($C$122),"")</f>
        <v/>
      </c>
      <c r="AN77" s="29" t="str">
        <f>IF((SUMIFS(Effektmåling!$J$163:$J$167,Effektmåling!$D$163:$D$167,$B77,$AO$120:$AO$124,'DB materialer'!AN$3))&lt;&gt;0,(SUMIFS(Effektmåling!$J$163:$J$167,Effektmåling!$D$163:$D$167,$B77,$AO$120:$AO$124,'DB materialer'!AN$3))*(-P77)*($C$122),"")</f>
        <v/>
      </c>
      <c r="AO77" s="29" t="str">
        <f>IF((SUMIFS(Effektmåling!$J$163:$J$167,Effektmåling!$D$163:$D$167,$B77,$AO$120:$AO$124,'DB materialer'!AO$3))&lt;&gt;0,(SUMIFS(Effektmåling!$J$163:$J$167,Effektmåling!$D$163:$D$167,$B77,$AO$120:$AO$124,'DB materialer'!AO$3))*(-Q77)*($C$122),"")</f>
        <v/>
      </c>
      <c r="AP77" s="29" t="str">
        <f>IF((SUMIFS(Effektmåling!$J$163:$J$167,Effektmåling!$D$163:$D$167,$B77,$AO$120:$AO$124,'DB materialer'!AP$3))&lt;&gt;0,(SUMIFS(Effektmåling!$J$163:$J$167,Effektmåling!$D$163:$D$167,$B77,$AO$120:$AO$124,'DB materialer'!AP$3))*(-R77)*($C$122),"")</f>
        <v/>
      </c>
      <c r="AQ77" s="29" t="str">
        <f>IF((SUMIFS(Effektmåling!$J$163:$J$167,Effektmåling!$D$163:$D$167,$B77,$AO$120:$AO$124,'DB materialer'!AQ$3))&lt;&gt;0,(SUMIFS(Effektmåling!$J$163:$J$167,Effektmåling!$D$163:$D$167,$B77,$AO$120:$AO$124,'DB materialer'!AQ$3))*(-S77)*($C$122),"")</f>
        <v/>
      </c>
      <c r="AR77" s="29" t="str">
        <f>IF((SUMIFS(Effektmåling!$J$163:$J$167,Effektmåling!$D$163:$D$167,$B77,$AO$120:$AO$124,'DB materialer'!AR$3))&lt;&gt;0,(SUMIFS(Effektmåling!$J$163:$J$167,Effektmåling!$D$163:$D$167,$B77,$AO$120:$AO$124,'DB materialer'!AR$3))*(-T77)*($C$122),"")</f>
        <v/>
      </c>
      <c r="AT77" s="30">
        <f>IF((K77-J77)=0,1E-30,K77-J77)</f>
        <v>-3.2057219779770318</v>
      </c>
      <c r="AU77" s="40">
        <f>IF((L77-J77)=0,1E-30,L77-J77)</f>
        <v>1.0000000000000001E-30</v>
      </c>
      <c r="AV77" s="41">
        <f>IF((M77-J77)=0,1E-30,M77-J77)</f>
        <v>1.0000000000000001E-30</v>
      </c>
      <c r="AW77" s="40">
        <f>IF((L77-K77)=0,1E-30,L77-K77)</f>
        <v>3.2057219779770318</v>
      </c>
      <c r="AX77" s="41">
        <f>IF((M77-K77)=0,1E-30,M77-K77)</f>
        <v>3.2057219779770318</v>
      </c>
      <c r="AY77" s="41">
        <f>IF((M77-L77)=0,1E-30,M77-L77)</f>
        <v>1.0000000000000001E-30</v>
      </c>
      <c r="BA77" s="29" t="str">
        <f>IF((SUMIFS(Effektmåling!$J$178:$J$182,Effektmåling!$D$178:$D$182,$B77,$AH$120:$AH$124,BA$3))&lt;&gt;0,(SUMIFS(Effektmåling!$J$178:$J$182,Effektmåling!$D$178:$D$182,$B77,$AH$120:$AH$124,BA$3))*-AT77,"")</f>
        <v/>
      </c>
      <c r="BB77" s="29" t="str">
        <f>IF((SUMIFS(Effektmåling!$J$178:$J$182,Effektmåling!$D$178:$D$182,$B77,$AH$120:$AH$124,BB$3))&lt;&gt;0,(SUMIFS(Effektmåling!$J$178:$J$182,Effektmåling!$D$178:$D$182,$B77,$AH$120:$AH$124,BB$3))*-AU77,"")</f>
        <v/>
      </c>
      <c r="BC77" s="29" t="str">
        <f>IF((SUMIFS(Effektmåling!$J$178:$J$182,Effektmåling!$D$178:$D$182,$B77,$AH$120:$AH$124,BC$3))&lt;&gt;0,(SUMIFS(Effektmåling!$J$178:$J$182,Effektmåling!$D$178:$D$182,$B77,$AH$120:$AH$124,BC$3))*-AV77,"")</f>
        <v/>
      </c>
      <c r="BD77" s="29" t="str">
        <f>IF((SUMIFS(Effektmåling!$J$178:$J$182,Effektmåling!$D$178:$D$182,$B77,$AH$120:$AH$124,BD$3))&lt;&gt;0,(SUMIFS(Effektmåling!$J$178:$J$182,Effektmåling!$D$178:$D$182,$B77,$AH$120:$AH$124,BD$3))*-AW77,"")</f>
        <v/>
      </c>
      <c r="BE77" s="29" t="str">
        <f>IF((SUMIFS(Effektmåling!$J$178:$J$182,Effektmåling!$D$178:$D$182,$B77,$AH$120:$AH$124,BE$3))&lt;&gt;0,(SUMIFS(Effektmåling!$J$178:$J$182,Effektmåling!$D$178:$D$182,$B77,$AH$120:$AH$124,BE$3))*-AX77,"")</f>
        <v/>
      </c>
      <c r="BF77" s="29" t="str">
        <f>IF((SUMIFS(Effektmåling!$J$178:$J$182,Effektmåling!$D$178:$D$182,$B77,$AH$120:$AH$124,BF$3))&lt;&gt;0,(SUMIFS(Effektmåling!$J$178:$J$182,Effektmåling!$D$178:$D$182,$B77,$AH$120:$AH$124,BF$3))*-AY77,"")</f>
        <v/>
      </c>
      <c r="BH77" s="29" t="str">
        <f>IF((SUMIFS(Effektmåling!$J$163:$J$167,Effektmåling!$D$163:$D$167,$B77,$AO$120:$AO$124,BH$3))&lt;&gt;0,(SUMIFS(Effektmåling!$J$163:$J$167,Effektmåling!$D$163:$D$167,$B77,$AO$120:$AO$124,BH$3))*-AT77,"")</f>
        <v/>
      </c>
      <c r="BI77" s="29" t="str">
        <f>IF((SUMIFS(Effektmåling!$J$163:$J$167,Effektmåling!$D$163:$D$167,$B77,$AO$120:$AO$124,BI$3))&lt;&gt;0,(SUMIFS(Effektmåling!$J$163:$J$167,Effektmåling!$D$163:$D$167,$B77,$AO$120:$AO$124,BI$3))*-AU77,"")</f>
        <v/>
      </c>
      <c r="BJ77" s="29" t="str">
        <f>IF((SUMIFS(Effektmåling!$J$163:$J$167,Effektmåling!$D$163:$D$167,$B77,$AO$120:$AO$124,BJ$3))&lt;&gt;0,(SUMIFS(Effektmåling!$J$163:$J$167,Effektmåling!$D$163:$D$167,$B77,$AO$120:$AO$124,BJ$3))*-AV77,"")</f>
        <v/>
      </c>
      <c r="BK77" s="29" t="str">
        <f>IF((SUMIFS(Effektmåling!$J$163:$J$167,Effektmåling!$D$163:$D$167,$B77,$AO$120:$AO$124,BK$3))&lt;&gt;0,(SUMIFS(Effektmåling!$J$163:$J$167,Effektmåling!$D$163:$D$167,$B77,$AO$120:$AO$124,BK$3))*-AW77,"")</f>
        <v/>
      </c>
      <c r="BL77" s="29" t="str">
        <f>IF((SUMIFS(Effektmåling!$J$163:$J$167,Effektmåling!$D$163:$D$167,$B77,$AO$120:$AO$124,BL$3))&lt;&gt;0,(SUMIFS(Effektmåling!$J$163:$J$167,Effektmåling!$D$163:$D$167,$B77,$AO$120:$AO$124,BL$3))*-AX77,"")</f>
        <v/>
      </c>
      <c r="BM77" s="29" t="str">
        <f>IF((SUMIFS(Effektmåling!$J$163:$J$167,Effektmåling!$D$163:$D$167,$B77,$AO$120:$AO$124,BM$3))&lt;&gt;0,(SUMIFS(Effektmåling!$J$163:$J$167,Effektmåling!$D$163:$D$167,$B77,$AO$120:$AO$124,BM$3))*-AY77,"")</f>
        <v/>
      </c>
    </row>
    <row r="78" spans="1:65" x14ac:dyDescent="0.15">
      <c r="A78" s="19">
        <f t="shared" si="75"/>
        <v>14</v>
      </c>
      <c r="B78" s="19" t="s">
        <v>260</v>
      </c>
      <c r="C78" s="19">
        <v>1</v>
      </c>
      <c r="D78" s="57">
        <v>0</v>
      </c>
      <c r="E78" s="57">
        <v>0</v>
      </c>
      <c r="F78" s="105">
        <v>-0.25800000000000001</v>
      </c>
      <c r="G78" s="111">
        <v>-2.4740000000000002</v>
      </c>
      <c r="H78" s="22">
        <f>-D18</f>
        <v>-2.6339999999999999</v>
      </c>
      <c r="I78" s="57">
        <v>0</v>
      </c>
      <c r="J78" s="57">
        <v>0</v>
      </c>
      <c r="K78" s="115">
        <v>-3.2057219779770318</v>
      </c>
      <c r="L78" s="74">
        <v>0</v>
      </c>
      <c r="M78" s="74">
        <v>0</v>
      </c>
      <c r="O78" s="40">
        <f>F78-E78</f>
        <v>-0.25800000000000001</v>
      </c>
      <c r="P78" s="480">
        <f>(IF(Effektmåling!$Q$241="Ja",-0.3*'DB materialer'!D18+G78,G78))-E78</f>
        <v>-2.4740000000000002</v>
      </c>
      <c r="Q78" s="480">
        <f>(IF(Effektmåling!$Q$241="Ja",1.3*H78,H78))-E78</f>
        <v>-2.6339999999999999</v>
      </c>
      <c r="R78" s="480">
        <f>(IF(Effektmåling!$Q$241="Ja",-0.3*'DB materialer'!D18+G78,G78))-F78</f>
        <v>-2.2160000000000002</v>
      </c>
      <c r="S78" s="480">
        <f>(IF(Effektmåling!$Q$241="Ja",1.3*H78,H78))-F78</f>
        <v>-2.3759999999999999</v>
      </c>
      <c r="T78" s="480">
        <f>(IF(Effektmåling!$Q$241="Ja",1.3*H78,H78))-(IF(Effektmåling!$Q$241="Ja",-0.3*'DB materialer'!D18+G78,G78))</f>
        <v>-0.1599999999999997</v>
      </c>
      <c r="AE78" s="19">
        <f t="shared" si="76"/>
        <v>12</v>
      </c>
      <c r="AF78" s="29" t="str">
        <f>IF((SUMIFS(Effektmåling!$J$178:$J$182,Effektmåling!$D$178:$D$182,$B78,$AH$120:$AH$124,'DB materialer'!AF$3))&lt;&gt;0,(SUMIFS(Effektmåling!$J$178:$J$182,Effektmåling!$D$178:$D$182,$B78,$AH$120:$AH$124,'DB materialer'!AF$3))*-O78,"")</f>
        <v/>
      </c>
      <c r="AG78" s="29" t="str">
        <f>IF((SUMIFS(Effektmåling!$J$178:$J$182,Effektmåling!$D$178:$D$182,$B78,$AH$120:$AH$124,'DB materialer'!AG$3))&lt;&gt;0,(SUMIFS(Effektmåling!$J$178:$J$182,Effektmåling!$D$178:$D$182,$B78,$AH$120:$AH$124,'DB materialer'!AG$3))*-P78,"")</f>
        <v/>
      </c>
      <c r="AH78" s="29" t="str">
        <f>IF((SUMIFS(Effektmåling!$J$178:$J$182,Effektmåling!$D$178:$D$182,$B78,$AH$120:$AH$124,'DB materialer'!AH$3))&lt;&gt;0,(SUMIFS(Effektmåling!$J$178:$J$182,Effektmåling!$D$178:$D$182,$B78,$AH$120:$AH$124,'DB materialer'!AH$3))*-Q78,"")</f>
        <v/>
      </c>
      <c r="AI78" s="29" t="str">
        <f>IF((SUMIFS(Effektmåling!$J$178:$J$182,Effektmåling!$D$178:$D$182,$B78,$AH$120:$AH$124,'DB materialer'!AI$3))&lt;&gt;0,(SUMIFS(Effektmåling!$J$178:$J$182,Effektmåling!$D$178:$D$182,$B78,$AH$120:$AH$124,'DB materialer'!AI$3))*-R78,"")</f>
        <v/>
      </c>
      <c r="AJ78" s="29" t="str">
        <f>IF((SUMIFS(Effektmåling!$J$178:$J$182,Effektmåling!$D$178:$D$182,$B78,$AH$120:$AH$124,'DB materialer'!AJ$3))&lt;&gt;0,(SUMIFS(Effektmåling!$J$178:$J$182,Effektmåling!$D$178:$D$182,$B78,$AH$120:$AH$124,'DB materialer'!AJ$3))*-S78,"")</f>
        <v/>
      </c>
      <c r="AK78" s="29" t="str">
        <f>IF((SUMIFS(Effektmåling!$J$178:$J$182,Effektmåling!$D$178:$D$182,$B78,$AH$120:$AH$124,'DB materialer'!AK$3))&lt;&gt;0,(SUMIFS(Effektmåling!$J$178:$J$182,Effektmåling!$D$178:$D$182,$B78,$AH$120:$AH$124,'DB materialer'!AK$3))*-T78,"")</f>
        <v/>
      </c>
      <c r="AM78" s="29" t="str">
        <f>IF((SUMIFS(Effektmåling!$J$163:$J$167,Effektmåling!$D$163:$D$167,$B78,$AO$120:$AO$124,'DB materialer'!AM$3))&lt;&gt;0,(SUMIFS(Effektmåling!$J$163:$J$167,Effektmåling!$D$163:$D$167,$B78,$AO$120:$AO$124,'DB materialer'!AM$3))*(-O78)*($C$122),"")</f>
        <v/>
      </c>
      <c r="AN78" s="29" t="str">
        <f>IF((SUMIFS(Effektmåling!$J$163:$J$167,Effektmåling!$D$163:$D$167,$B78,$AO$120:$AO$124,'DB materialer'!AN$3))&lt;&gt;0,(SUMIFS(Effektmåling!$J$163:$J$167,Effektmåling!$D$163:$D$167,$B78,$AO$120:$AO$124,'DB materialer'!AN$3))*(-P78)*($C$122),"")</f>
        <v/>
      </c>
      <c r="AO78" s="29" t="str">
        <f>IF((SUMIFS(Effektmåling!$J$163:$J$167,Effektmåling!$D$163:$D$167,$B78,$AO$120:$AO$124,'DB materialer'!AO$3))&lt;&gt;0,(SUMIFS(Effektmåling!$J$163:$J$167,Effektmåling!$D$163:$D$167,$B78,$AO$120:$AO$124,'DB materialer'!AO$3))*(-Q78)*($C$122),"")</f>
        <v/>
      </c>
      <c r="AP78" s="29" t="str">
        <f>IF((SUMIFS(Effektmåling!$J$163:$J$167,Effektmåling!$D$163:$D$167,$B78,$AO$120:$AO$124,'DB materialer'!AP$3))&lt;&gt;0,(SUMIFS(Effektmåling!$J$163:$J$167,Effektmåling!$D$163:$D$167,$B78,$AO$120:$AO$124,'DB materialer'!AP$3))*(-R78)*($C$122),"")</f>
        <v/>
      </c>
      <c r="AQ78" s="29" t="str">
        <f>IF((SUMIFS(Effektmåling!$J$163:$J$167,Effektmåling!$D$163:$D$167,$B78,$AO$120:$AO$124,'DB materialer'!AQ$3))&lt;&gt;0,(SUMIFS(Effektmåling!$J$163:$J$167,Effektmåling!$D$163:$D$167,$B78,$AO$120:$AO$124,'DB materialer'!AQ$3))*(-S78)*($C$122),"")</f>
        <v/>
      </c>
      <c r="AR78" s="29" t="str">
        <f>IF((SUMIFS(Effektmåling!$J$163:$J$167,Effektmåling!$D$163:$D$167,$B78,$AO$120:$AO$124,'DB materialer'!AR$3))&lt;&gt;0,(SUMIFS(Effektmåling!$J$163:$J$167,Effektmåling!$D$163:$D$167,$B78,$AO$120:$AO$124,'DB materialer'!AR$3))*(-T78)*($C$122),"")</f>
        <v/>
      </c>
      <c r="AT78" s="30">
        <f>IF((K78-J78)=0,1E-30,K78-J78)</f>
        <v>-3.2057219779770318</v>
      </c>
      <c r="AU78" s="40">
        <f>IF((L78-J78)=0,1E-30,L78-J78)</f>
        <v>1.0000000000000001E-30</v>
      </c>
      <c r="AV78" s="41">
        <f>IF((M78-J78)=0,1E-30,M78-J78)</f>
        <v>1.0000000000000001E-30</v>
      </c>
      <c r="AW78" s="40">
        <f>IF((L78-K78)=0,1E-30,L78-K78)</f>
        <v>3.2057219779770318</v>
      </c>
      <c r="AX78" s="41">
        <f>IF((M78-K78)=0,1E-30,M78-K78)</f>
        <v>3.2057219779770318</v>
      </c>
      <c r="AY78" s="41">
        <f>IF((M78-L78)=0,1E-30,M78-L78)</f>
        <v>1.0000000000000001E-30</v>
      </c>
      <c r="BA78" s="29" t="str">
        <f>IF((SUMIFS(Effektmåling!$J$178:$J$182,Effektmåling!$D$178:$D$182,$B78,$AH$120:$AH$124,BA$3))&lt;&gt;0,(SUMIFS(Effektmåling!$J$178:$J$182,Effektmåling!$D$178:$D$182,$B78,$AH$120:$AH$124,BA$3))*-AT78,"")</f>
        <v/>
      </c>
      <c r="BB78" s="29" t="str">
        <f>IF((SUMIFS(Effektmåling!$J$178:$J$182,Effektmåling!$D$178:$D$182,$B78,$AH$120:$AH$124,BB$3))&lt;&gt;0,(SUMIFS(Effektmåling!$J$178:$J$182,Effektmåling!$D$178:$D$182,$B78,$AH$120:$AH$124,BB$3))*-AU78,"")</f>
        <v/>
      </c>
      <c r="BC78" s="29" t="str">
        <f>IF((SUMIFS(Effektmåling!$J$178:$J$182,Effektmåling!$D$178:$D$182,$B78,$AH$120:$AH$124,BC$3))&lt;&gt;0,(SUMIFS(Effektmåling!$J$178:$J$182,Effektmåling!$D$178:$D$182,$B78,$AH$120:$AH$124,BC$3))*-AV78,"")</f>
        <v/>
      </c>
      <c r="BD78" s="29" t="str">
        <f>IF((SUMIFS(Effektmåling!$J$178:$J$182,Effektmåling!$D$178:$D$182,$B78,$AH$120:$AH$124,BD$3))&lt;&gt;0,(SUMIFS(Effektmåling!$J$178:$J$182,Effektmåling!$D$178:$D$182,$B78,$AH$120:$AH$124,BD$3))*-AW78,"")</f>
        <v/>
      </c>
      <c r="BE78" s="29" t="str">
        <f>IF((SUMIFS(Effektmåling!$J$178:$J$182,Effektmåling!$D$178:$D$182,$B78,$AH$120:$AH$124,BE$3))&lt;&gt;0,(SUMIFS(Effektmåling!$J$178:$J$182,Effektmåling!$D$178:$D$182,$B78,$AH$120:$AH$124,BE$3))*-AX78,"")</f>
        <v/>
      </c>
      <c r="BF78" s="29" t="str">
        <f>IF((SUMIFS(Effektmåling!$J$178:$J$182,Effektmåling!$D$178:$D$182,$B78,$AH$120:$AH$124,BF$3))&lt;&gt;0,(SUMIFS(Effektmåling!$J$178:$J$182,Effektmåling!$D$178:$D$182,$B78,$AH$120:$AH$124,BF$3))*-AY78,"")</f>
        <v/>
      </c>
      <c r="BH78" s="29" t="str">
        <f>IF((SUMIFS(Effektmåling!$J$163:$J$167,Effektmåling!$D$163:$D$167,$B78,$AO$120:$AO$124,BH$3))&lt;&gt;0,(SUMIFS(Effektmåling!$J$163:$J$167,Effektmåling!$D$163:$D$167,$B78,$AO$120:$AO$124,BH$3))*-AT78,"")</f>
        <v/>
      </c>
      <c r="BI78" s="29" t="str">
        <f>IF((SUMIFS(Effektmåling!$J$163:$J$167,Effektmåling!$D$163:$D$167,$B78,$AO$120:$AO$124,BI$3))&lt;&gt;0,(SUMIFS(Effektmåling!$J$163:$J$167,Effektmåling!$D$163:$D$167,$B78,$AO$120:$AO$124,BI$3))*-AU78,"")</f>
        <v/>
      </c>
      <c r="BJ78" s="29" t="str">
        <f>IF((SUMIFS(Effektmåling!$J$163:$J$167,Effektmåling!$D$163:$D$167,$B78,$AO$120:$AO$124,BJ$3))&lt;&gt;0,(SUMIFS(Effektmåling!$J$163:$J$167,Effektmåling!$D$163:$D$167,$B78,$AO$120:$AO$124,BJ$3))*-AV78,"")</f>
        <v/>
      </c>
      <c r="BK78" s="29" t="str">
        <f>IF((SUMIFS(Effektmåling!$J$163:$J$167,Effektmåling!$D$163:$D$167,$B78,$AO$120:$AO$124,BK$3))&lt;&gt;0,(SUMIFS(Effektmåling!$J$163:$J$167,Effektmåling!$D$163:$D$167,$B78,$AO$120:$AO$124,BK$3))*-AW78,"")</f>
        <v/>
      </c>
      <c r="BL78" s="29" t="str">
        <f>IF((SUMIFS(Effektmåling!$J$163:$J$167,Effektmåling!$D$163:$D$167,$B78,$AO$120:$AO$124,BL$3))&lt;&gt;0,(SUMIFS(Effektmåling!$J$163:$J$167,Effektmåling!$D$163:$D$167,$B78,$AO$120:$AO$124,BL$3))*-AX78,"")</f>
        <v/>
      </c>
      <c r="BM78" s="29" t="str">
        <f>IF((SUMIFS(Effektmåling!$J$163:$J$167,Effektmåling!$D$163:$D$167,$B78,$AO$120:$AO$124,BM$3))&lt;&gt;0,(SUMIFS(Effektmåling!$J$163:$J$167,Effektmåling!$D$163:$D$167,$B78,$AO$120:$AO$124,BM$3))*-AY78,"")</f>
        <v/>
      </c>
    </row>
    <row r="79" spans="1:65" x14ac:dyDescent="0.15">
      <c r="A79" s="19">
        <f t="shared" si="75"/>
        <v>15</v>
      </c>
      <c r="B79" s="19" t="s">
        <v>261</v>
      </c>
      <c r="C79" s="19">
        <v>1</v>
      </c>
      <c r="D79" s="57">
        <v>0</v>
      </c>
      <c r="E79" s="57">
        <v>0</v>
      </c>
      <c r="F79" s="105">
        <v>-0.29399999999999998</v>
      </c>
      <c r="G79" s="22">
        <v>-1.274</v>
      </c>
      <c r="H79" s="22">
        <f>-D19</f>
        <v>-1.0965</v>
      </c>
      <c r="I79" s="57">
        <v>0</v>
      </c>
      <c r="J79" s="57">
        <v>0</v>
      </c>
      <c r="K79" s="115">
        <v>-3.2057219779770318</v>
      </c>
      <c r="L79" s="74">
        <v>0</v>
      </c>
      <c r="M79" s="74">
        <v>0</v>
      </c>
      <c r="O79" s="40">
        <f>F79-E79</f>
        <v>-0.29399999999999998</v>
      </c>
      <c r="P79" s="480">
        <f>(IF(Effektmåling!$Q$241="Ja",-0.3*'DB materialer'!D19+G79,G79))-E79</f>
        <v>-1.274</v>
      </c>
      <c r="Q79" s="480">
        <f>(IF(Effektmåling!$Q$241="Ja",1.3*H79,H79))-E79</f>
        <v>-1.0965</v>
      </c>
      <c r="R79" s="480">
        <f>(IF(Effektmåling!$Q$241="Ja",-0.3*'DB materialer'!D19+G79,G79))-F79</f>
        <v>-0.98</v>
      </c>
      <c r="S79" s="480">
        <f>(IF(Effektmåling!$Q$241="Ja",1.3*H79,H79))-F79</f>
        <v>-0.80249999999999999</v>
      </c>
      <c r="T79" s="480">
        <f>(IF(Effektmåling!$Q$241="Ja",1.3*H79,H79))-(IF(Effektmåling!$Q$241="Ja",-0.3*'DB materialer'!D19+G79,G79))</f>
        <v>0.17749999999999999</v>
      </c>
      <c r="AE79" s="19">
        <f t="shared" si="76"/>
        <v>13</v>
      </c>
      <c r="AF79" s="29" t="str">
        <f>IF((SUMIFS(Effektmåling!$J$178:$J$182,Effektmåling!$D$178:$D$182,$B79,$AH$120:$AH$124,'DB materialer'!AF$3))&lt;&gt;0,(SUMIFS(Effektmåling!$J$178:$J$182,Effektmåling!$D$178:$D$182,$B79,$AH$120:$AH$124,'DB materialer'!AF$3))*-O79,"")</f>
        <v/>
      </c>
      <c r="AG79" s="29" t="str">
        <f>IF((SUMIFS(Effektmåling!$J$178:$J$182,Effektmåling!$D$178:$D$182,$B79,$AH$120:$AH$124,'DB materialer'!AG$3))&lt;&gt;0,(SUMIFS(Effektmåling!$J$178:$J$182,Effektmåling!$D$178:$D$182,$B79,$AH$120:$AH$124,'DB materialer'!AG$3))*-P79,"")</f>
        <v/>
      </c>
      <c r="AH79" s="29" t="str">
        <f>IF((SUMIFS(Effektmåling!$J$178:$J$182,Effektmåling!$D$178:$D$182,$B79,$AH$120:$AH$124,'DB materialer'!AH$3))&lt;&gt;0,(SUMIFS(Effektmåling!$J$178:$J$182,Effektmåling!$D$178:$D$182,$B79,$AH$120:$AH$124,'DB materialer'!AH$3))*-Q79,"")</f>
        <v/>
      </c>
      <c r="AI79" s="29" t="str">
        <f>IF((SUMIFS(Effektmåling!$J$178:$J$182,Effektmåling!$D$178:$D$182,$B79,$AH$120:$AH$124,'DB materialer'!AI$3))&lt;&gt;0,(SUMIFS(Effektmåling!$J$178:$J$182,Effektmåling!$D$178:$D$182,$B79,$AH$120:$AH$124,'DB materialer'!AI$3))*-R79,"")</f>
        <v/>
      </c>
      <c r="AJ79" s="29" t="str">
        <f>IF((SUMIFS(Effektmåling!$J$178:$J$182,Effektmåling!$D$178:$D$182,$B79,$AH$120:$AH$124,'DB materialer'!AJ$3))&lt;&gt;0,(SUMIFS(Effektmåling!$J$178:$J$182,Effektmåling!$D$178:$D$182,$B79,$AH$120:$AH$124,'DB materialer'!AJ$3))*-S79,"")</f>
        <v/>
      </c>
      <c r="AK79" s="29" t="str">
        <f>IF((SUMIFS(Effektmåling!$J$178:$J$182,Effektmåling!$D$178:$D$182,$B79,$AH$120:$AH$124,'DB materialer'!AK$3))&lt;&gt;0,(SUMIFS(Effektmåling!$J$178:$J$182,Effektmåling!$D$178:$D$182,$B79,$AH$120:$AH$124,'DB materialer'!AK$3))*-T79,"")</f>
        <v/>
      </c>
      <c r="AM79" s="29" t="str">
        <f>IF((SUMIFS(Effektmåling!$J$163:$J$167,Effektmåling!$D$163:$D$167,$B79,$AO$120:$AO$124,'DB materialer'!AM$3))&lt;&gt;0,(SUMIFS(Effektmåling!$J$163:$J$167,Effektmåling!$D$163:$D$167,$B79,$AO$120:$AO$124,'DB materialer'!AM$3))*(-O79)*($C$122),"")</f>
        <v/>
      </c>
      <c r="AN79" s="29" t="str">
        <f>IF((SUMIFS(Effektmåling!$J$163:$J$167,Effektmåling!$D$163:$D$167,$B79,$AO$120:$AO$124,'DB materialer'!AN$3))&lt;&gt;0,(SUMIFS(Effektmåling!$J$163:$J$167,Effektmåling!$D$163:$D$167,$B79,$AO$120:$AO$124,'DB materialer'!AN$3))*(-P79)*($C$122),"")</f>
        <v/>
      </c>
      <c r="AO79" s="29" t="str">
        <f>IF((SUMIFS(Effektmåling!$J$163:$J$167,Effektmåling!$D$163:$D$167,$B79,$AO$120:$AO$124,'DB materialer'!AO$3))&lt;&gt;0,(SUMIFS(Effektmåling!$J$163:$J$167,Effektmåling!$D$163:$D$167,$B79,$AO$120:$AO$124,'DB materialer'!AO$3))*(-Q79)*($C$122),"")</f>
        <v/>
      </c>
      <c r="AP79" s="29" t="str">
        <f>IF((SUMIFS(Effektmåling!$J$163:$J$167,Effektmåling!$D$163:$D$167,$B79,$AO$120:$AO$124,'DB materialer'!AP$3))&lt;&gt;0,(SUMIFS(Effektmåling!$J$163:$J$167,Effektmåling!$D$163:$D$167,$B79,$AO$120:$AO$124,'DB materialer'!AP$3))*(-R79)*($C$122),"")</f>
        <v/>
      </c>
      <c r="AQ79" s="29" t="str">
        <f>IF((SUMIFS(Effektmåling!$J$163:$J$167,Effektmåling!$D$163:$D$167,$B79,$AO$120:$AO$124,'DB materialer'!AQ$3))&lt;&gt;0,(SUMIFS(Effektmåling!$J$163:$J$167,Effektmåling!$D$163:$D$167,$B79,$AO$120:$AO$124,'DB materialer'!AQ$3))*(-S79)*($C$122),"")</f>
        <v/>
      </c>
      <c r="AR79" s="29" t="str">
        <f>IF((SUMIFS(Effektmåling!$J$163:$J$167,Effektmåling!$D$163:$D$167,$B79,$AO$120:$AO$124,'DB materialer'!AR$3))&lt;&gt;0,(SUMIFS(Effektmåling!$J$163:$J$167,Effektmåling!$D$163:$D$167,$B79,$AO$120:$AO$124,'DB materialer'!AR$3))*(-T79)*($C$122),"")</f>
        <v/>
      </c>
      <c r="AT79" s="30">
        <f>IF((K79-J79)=0,1E-30,K79-J79)</f>
        <v>-3.2057219779770318</v>
      </c>
      <c r="AU79" s="40">
        <f>IF((L79-J79)=0,1E-30,L79-J79)</f>
        <v>1.0000000000000001E-30</v>
      </c>
      <c r="AV79" s="41">
        <f>IF((M79-J79)=0,1E-30,M79-J79)</f>
        <v>1.0000000000000001E-30</v>
      </c>
      <c r="AW79" s="40">
        <f>IF((L79-K79)=0,1E-30,L79-K79)</f>
        <v>3.2057219779770318</v>
      </c>
      <c r="AX79" s="41">
        <f>IF((M79-K79)=0,1E-30,M79-K79)</f>
        <v>3.2057219779770318</v>
      </c>
      <c r="AY79" s="41">
        <f>IF((M79-L79)=0,1E-30,M79-L79)</f>
        <v>1.0000000000000001E-30</v>
      </c>
      <c r="BA79" s="29" t="str">
        <f>IF((SUMIFS(Effektmåling!$J$178:$J$182,Effektmåling!$D$178:$D$182,$B79,$AH$120:$AH$124,BA$3))&lt;&gt;0,(SUMIFS(Effektmåling!$J$178:$J$182,Effektmåling!$D$178:$D$182,$B79,$AH$120:$AH$124,BA$3))*-AT79,"")</f>
        <v/>
      </c>
      <c r="BB79" s="29" t="str">
        <f>IF((SUMIFS(Effektmåling!$J$178:$J$182,Effektmåling!$D$178:$D$182,$B79,$AH$120:$AH$124,BB$3))&lt;&gt;0,(SUMIFS(Effektmåling!$J$178:$J$182,Effektmåling!$D$178:$D$182,$B79,$AH$120:$AH$124,BB$3))*-AU79,"")</f>
        <v/>
      </c>
      <c r="BC79" s="29" t="str">
        <f>IF((SUMIFS(Effektmåling!$J$178:$J$182,Effektmåling!$D$178:$D$182,$B79,$AH$120:$AH$124,BC$3))&lt;&gt;0,(SUMIFS(Effektmåling!$J$178:$J$182,Effektmåling!$D$178:$D$182,$B79,$AH$120:$AH$124,BC$3))*-AV79,"")</f>
        <v/>
      </c>
      <c r="BD79" s="29" t="str">
        <f>IF((SUMIFS(Effektmåling!$J$178:$J$182,Effektmåling!$D$178:$D$182,$B79,$AH$120:$AH$124,BD$3))&lt;&gt;0,(SUMIFS(Effektmåling!$J$178:$J$182,Effektmåling!$D$178:$D$182,$B79,$AH$120:$AH$124,BD$3))*-AW79,"")</f>
        <v/>
      </c>
      <c r="BE79" s="29" t="str">
        <f>IF((SUMIFS(Effektmåling!$J$178:$J$182,Effektmåling!$D$178:$D$182,$B79,$AH$120:$AH$124,BE$3))&lt;&gt;0,(SUMIFS(Effektmåling!$J$178:$J$182,Effektmåling!$D$178:$D$182,$B79,$AH$120:$AH$124,BE$3))*-AX79,"")</f>
        <v/>
      </c>
      <c r="BF79" s="29" t="str">
        <f>IF((SUMIFS(Effektmåling!$J$178:$J$182,Effektmåling!$D$178:$D$182,$B79,$AH$120:$AH$124,BF$3))&lt;&gt;0,(SUMIFS(Effektmåling!$J$178:$J$182,Effektmåling!$D$178:$D$182,$B79,$AH$120:$AH$124,BF$3))*-AY79,"")</f>
        <v/>
      </c>
      <c r="BH79" s="29" t="str">
        <f>IF((SUMIFS(Effektmåling!$J$163:$J$167,Effektmåling!$D$163:$D$167,$B79,$AO$120:$AO$124,BH$3))&lt;&gt;0,(SUMIFS(Effektmåling!$J$163:$J$167,Effektmåling!$D$163:$D$167,$B79,$AO$120:$AO$124,BH$3))*-AT79,"")</f>
        <v/>
      </c>
      <c r="BI79" s="29" t="str">
        <f>IF((SUMIFS(Effektmåling!$J$163:$J$167,Effektmåling!$D$163:$D$167,$B79,$AO$120:$AO$124,BI$3))&lt;&gt;0,(SUMIFS(Effektmåling!$J$163:$J$167,Effektmåling!$D$163:$D$167,$B79,$AO$120:$AO$124,BI$3))*-AU79,"")</f>
        <v/>
      </c>
      <c r="BJ79" s="29" t="str">
        <f>IF((SUMIFS(Effektmåling!$J$163:$J$167,Effektmåling!$D$163:$D$167,$B79,$AO$120:$AO$124,BJ$3))&lt;&gt;0,(SUMIFS(Effektmåling!$J$163:$J$167,Effektmåling!$D$163:$D$167,$B79,$AO$120:$AO$124,BJ$3))*-AV79,"")</f>
        <v/>
      </c>
      <c r="BK79" s="29" t="str">
        <f>IF((SUMIFS(Effektmåling!$J$163:$J$167,Effektmåling!$D$163:$D$167,$B79,$AO$120:$AO$124,BK$3))&lt;&gt;0,(SUMIFS(Effektmåling!$J$163:$J$167,Effektmåling!$D$163:$D$167,$B79,$AO$120:$AO$124,BK$3))*-AW79,"")</f>
        <v/>
      </c>
      <c r="BL79" s="29" t="str">
        <f>IF((SUMIFS(Effektmåling!$J$163:$J$167,Effektmåling!$D$163:$D$167,$B79,$AO$120:$AO$124,BL$3))&lt;&gt;0,(SUMIFS(Effektmåling!$J$163:$J$167,Effektmåling!$D$163:$D$167,$B79,$AO$120:$AO$124,BL$3))*-AX79,"")</f>
        <v/>
      </c>
      <c r="BM79" s="29" t="str">
        <f>IF((SUMIFS(Effektmåling!$J$163:$J$167,Effektmåling!$D$163:$D$167,$B79,$AO$120:$AO$124,BM$3))&lt;&gt;0,(SUMIFS(Effektmåling!$J$163:$J$167,Effektmåling!$D$163:$D$167,$B79,$AO$120:$AO$124,BM$3))*-AY79,"")</f>
        <v/>
      </c>
    </row>
    <row r="80" spans="1:65" x14ac:dyDescent="0.15">
      <c r="A80" s="19">
        <f t="shared" si="75"/>
        <v>16</v>
      </c>
      <c r="B80" s="19" t="s">
        <v>262</v>
      </c>
      <c r="C80" s="18" t="s">
        <v>245</v>
      </c>
      <c r="D80" s="18" t="s">
        <v>245</v>
      </c>
      <c r="E80" s="18" t="s">
        <v>245</v>
      </c>
      <c r="F80" s="18" t="s">
        <v>245</v>
      </c>
      <c r="G80" s="18" t="s">
        <v>245</v>
      </c>
      <c r="H80" s="18" t="s">
        <v>245</v>
      </c>
      <c r="I80" s="18" t="s">
        <v>245</v>
      </c>
      <c r="J80" s="18" t="s">
        <v>245</v>
      </c>
      <c r="K80" s="18" t="s">
        <v>245</v>
      </c>
      <c r="L80" s="18" t="s">
        <v>245</v>
      </c>
      <c r="M80" s="18" t="s">
        <v>245</v>
      </c>
      <c r="O80" s="149"/>
      <c r="P80" s="480"/>
      <c r="Q80" s="480"/>
      <c r="R80" s="480"/>
      <c r="S80" s="480"/>
      <c r="T80" s="480"/>
      <c r="AE80" s="19">
        <f t="shared" si="76"/>
        <v>14</v>
      </c>
      <c r="AF80" s="45"/>
      <c r="AG80" s="45"/>
      <c r="AH80" s="45"/>
      <c r="AI80" s="45"/>
      <c r="AJ80" s="45"/>
      <c r="AK80" s="45"/>
      <c r="AM80" s="45"/>
      <c r="AN80" s="45"/>
      <c r="AO80" s="45"/>
      <c r="AP80" s="45"/>
      <c r="AQ80" s="45"/>
      <c r="AR80" s="45"/>
      <c r="AT80" s="47"/>
      <c r="AU80" s="149"/>
      <c r="AV80" s="51"/>
      <c r="AW80" s="149"/>
      <c r="AX80" s="51"/>
      <c r="AY80" s="51"/>
      <c r="BA80" s="45"/>
      <c r="BB80" s="45"/>
      <c r="BC80" s="45"/>
      <c r="BD80" s="45"/>
      <c r="BE80" s="45"/>
      <c r="BF80" s="45"/>
      <c r="BH80" s="45"/>
      <c r="BI80" s="45"/>
      <c r="BJ80" s="45"/>
      <c r="BK80" s="45"/>
      <c r="BL80" s="45"/>
      <c r="BM80" s="45"/>
    </row>
    <row r="81" spans="1:65" x14ac:dyDescent="0.15">
      <c r="A81" s="19">
        <f t="shared" si="75"/>
        <v>17</v>
      </c>
      <c r="B81" s="19" t="s">
        <v>263</v>
      </c>
      <c r="C81" s="19">
        <v>1</v>
      </c>
      <c r="D81" s="57">
        <v>0</v>
      </c>
      <c r="E81" s="57">
        <v>0</v>
      </c>
      <c r="F81" s="105">
        <v>-2.9249999999999998</v>
      </c>
      <c r="G81" s="22">
        <v>-3.5680000000000001</v>
      </c>
      <c r="H81" s="22">
        <f t="shared" ref="H81:H90" si="77">-D21</f>
        <v>-3.8723999999999998</v>
      </c>
      <c r="I81" s="57">
        <v>0</v>
      </c>
      <c r="J81" s="57">
        <v>0</v>
      </c>
      <c r="K81" s="114">
        <v>-6.4114439559540637</v>
      </c>
      <c r="L81" s="88">
        <v>-0.18290028039023151</v>
      </c>
      <c r="M81" s="88">
        <v>-0.19850421686746988</v>
      </c>
      <c r="O81" s="40">
        <f t="shared" ref="O81:O90" si="78">F81-E81</f>
        <v>-2.9249999999999998</v>
      </c>
      <c r="P81" s="480">
        <f>(IF(Effektmåling!$Q$241="Ja",-0.3*'DB materialer'!D21+G81,G81))-E81</f>
        <v>-3.5680000000000001</v>
      </c>
      <c r="Q81" s="480">
        <f>(IF(Effektmåling!$Q$241="Ja",1.3*H81,H81))-E81</f>
        <v>-3.8723999999999998</v>
      </c>
      <c r="R81" s="480">
        <f>(IF(Effektmåling!$Q$241="Ja",-0.3*'DB materialer'!D21+G81,G81))-F81</f>
        <v>-0.64300000000000024</v>
      </c>
      <c r="S81" s="480">
        <f>(IF(Effektmåling!$Q$241="Ja",1.3*H81,H81))-F81</f>
        <v>-0.94740000000000002</v>
      </c>
      <c r="T81" s="480">
        <f>(IF(Effektmåling!$Q$241="Ja",1.3*H81,H81))-(IF(Effektmåling!$Q$241="Ja",-0.3*'DB materialer'!D21+G81,G81))</f>
        <v>-0.30439999999999978</v>
      </c>
      <c r="AE81" s="19">
        <f t="shared" si="76"/>
        <v>15</v>
      </c>
      <c r="AF81" s="29" t="str">
        <f>IF((SUMIFS(Effektmåling!$J$178:$J$182,Effektmåling!$D$178:$D$182,$B81,$AH$120:$AH$124,'DB materialer'!AF$3))&lt;&gt;0,(SUMIFS(Effektmåling!$J$178:$J$182,Effektmåling!$D$178:$D$182,$B81,$AH$120:$AH$124,'DB materialer'!AF$3))*-O81,"")</f>
        <v/>
      </c>
      <c r="AG81" s="29" t="str">
        <f>IF((SUMIFS(Effektmåling!$J$178:$J$182,Effektmåling!$D$178:$D$182,$B81,$AH$120:$AH$124,'DB materialer'!AG$3))&lt;&gt;0,(SUMIFS(Effektmåling!$J$178:$J$182,Effektmåling!$D$178:$D$182,$B81,$AH$120:$AH$124,'DB materialer'!AG$3))*-P81,"")</f>
        <v/>
      </c>
      <c r="AH81" s="29" t="str">
        <f>IF((SUMIFS(Effektmåling!$J$178:$J$182,Effektmåling!$D$178:$D$182,$B81,$AH$120:$AH$124,'DB materialer'!AH$3))&lt;&gt;0,(SUMIFS(Effektmåling!$J$178:$J$182,Effektmåling!$D$178:$D$182,$B81,$AH$120:$AH$124,'DB materialer'!AH$3))*-Q81,"")</f>
        <v/>
      </c>
      <c r="AI81" s="29" t="str">
        <f>IF((SUMIFS(Effektmåling!$J$178:$J$182,Effektmåling!$D$178:$D$182,$B81,$AH$120:$AH$124,'DB materialer'!AI$3))&lt;&gt;0,(SUMIFS(Effektmåling!$J$178:$J$182,Effektmåling!$D$178:$D$182,$B81,$AH$120:$AH$124,'DB materialer'!AI$3))*-R81,"")</f>
        <v/>
      </c>
      <c r="AJ81" s="29" t="str">
        <f>IF((SUMIFS(Effektmåling!$J$178:$J$182,Effektmåling!$D$178:$D$182,$B81,$AH$120:$AH$124,'DB materialer'!AJ$3))&lt;&gt;0,(SUMIFS(Effektmåling!$J$178:$J$182,Effektmåling!$D$178:$D$182,$B81,$AH$120:$AH$124,'DB materialer'!AJ$3))*-S81,"")</f>
        <v/>
      </c>
      <c r="AK81" s="29" t="str">
        <f>IF((SUMIFS(Effektmåling!$J$178:$J$182,Effektmåling!$D$178:$D$182,$B81,$AH$120:$AH$124,'DB materialer'!AK$3))&lt;&gt;0,(SUMIFS(Effektmåling!$J$178:$J$182,Effektmåling!$D$178:$D$182,$B81,$AH$120:$AH$124,'DB materialer'!AK$3))*-T81,"")</f>
        <v/>
      </c>
      <c r="AM81" s="29" t="str">
        <f>IF((SUMIFS(Effektmåling!$J$163:$J$167,Effektmåling!$D$163:$D$167,$B81,$AO$120:$AO$124,'DB materialer'!AM$3))&lt;&gt;0,(SUMIFS(Effektmåling!$J$163:$J$167,Effektmåling!$D$163:$D$167,$B81,$AO$120:$AO$124,'DB materialer'!AM$3))*(-O81)*($C$122),"")</f>
        <v/>
      </c>
      <c r="AN81" s="29" t="str">
        <f>IF((SUMIFS(Effektmåling!$J$163:$J$167,Effektmåling!$D$163:$D$167,$B81,$AO$120:$AO$124,'DB materialer'!AN$3))&lt;&gt;0,(SUMIFS(Effektmåling!$J$163:$J$167,Effektmåling!$D$163:$D$167,$B81,$AO$120:$AO$124,'DB materialer'!AN$3))*(-P81)*($C$122),"")</f>
        <v/>
      </c>
      <c r="AO81" s="29" t="str">
        <f>IF((SUMIFS(Effektmåling!$J$163:$J$167,Effektmåling!$D$163:$D$167,$B81,$AO$120:$AO$124,'DB materialer'!AO$3))&lt;&gt;0,(SUMIFS(Effektmåling!$J$163:$J$167,Effektmåling!$D$163:$D$167,$B81,$AO$120:$AO$124,'DB materialer'!AO$3))*(-Q81)*($C$122),"")</f>
        <v/>
      </c>
      <c r="AP81" s="29" t="str">
        <f>IF((SUMIFS(Effektmåling!$J$163:$J$167,Effektmåling!$D$163:$D$167,$B81,$AO$120:$AO$124,'DB materialer'!AP$3))&lt;&gt;0,(SUMIFS(Effektmåling!$J$163:$J$167,Effektmåling!$D$163:$D$167,$B81,$AO$120:$AO$124,'DB materialer'!AP$3))*(-R81)*($C$122),"")</f>
        <v/>
      </c>
      <c r="AQ81" s="29" t="str">
        <f>IF((SUMIFS(Effektmåling!$J$163:$J$167,Effektmåling!$D$163:$D$167,$B81,$AO$120:$AO$124,'DB materialer'!AQ$3))&lt;&gt;0,(SUMIFS(Effektmåling!$J$163:$J$167,Effektmåling!$D$163:$D$167,$B81,$AO$120:$AO$124,'DB materialer'!AQ$3))*(-S81)*($C$122),"")</f>
        <v/>
      </c>
      <c r="AR81" s="29" t="str">
        <f>IF((SUMIFS(Effektmåling!$J$163:$J$167,Effektmåling!$D$163:$D$167,$B81,$AO$120:$AO$124,'DB materialer'!AR$3))&lt;&gt;0,(SUMIFS(Effektmåling!$J$163:$J$167,Effektmåling!$D$163:$D$167,$B81,$AO$120:$AO$124,'DB materialer'!AR$3))*(-T81)*($C$122),"")</f>
        <v/>
      </c>
      <c r="AT81" s="30">
        <f t="shared" ref="AT81:AT90" si="79">IF((K81-J81)=0,1E-30,K81-J81)</f>
        <v>-6.4114439559540637</v>
      </c>
      <c r="AU81" s="40">
        <f t="shared" ref="AU81:AU90" si="80">IF((L81-J81)=0,1E-30,L81-J81)</f>
        <v>-0.18290028039023151</v>
      </c>
      <c r="AV81" s="41">
        <f t="shared" ref="AV81:AV90" si="81">IF((M81-J81)=0,1E-30,M81-J81)</f>
        <v>-0.19850421686746988</v>
      </c>
      <c r="AW81" s="40">
        <f t="shared" ref="AW81:AW90" si="82">IF((L81-K81)=0,1E-30,L81-K81)</f>
        <v>6.2285436755638326</v>
      </c>
      <c r="AX81" s="41">
        <f t="shared" ref="AX81:AX90" si="83">IF((M81-K81)=0,1E-30,M81-K81)</f>
        <v>6.2129397390865941</v>
      </c>
      <c r="AY81" s="41">
        <f t="shared" ref="AY81:AY90" si="84">IF((M81-L81)=0,1E-30,M81-L81)</f>
        <v>-1.5603936477238373E-2</v>
      </c>
      <c r="BA81" s="29" t="str">
        <f>IF((SUMIFS(Effektmåling!$J$178:$J$182,Effektmåling!$D$178:$D$182,$B81,$AH$120:$AH$124,BA$3))&lt;&gt;0,(SUMIFS(Effektmåling!$J$178:$J$182,Effektmåling!$D$178:$D$182,$B81,$AH$120:$AH$124,BA$3))*-AT81,"")</f>
        <v/>
      </c>
      <c r="BB81" s="29" t="str">
        <f>IF((SUMIFS(Effektmåling!$J$178:$J$182,Effektmåling!$D$178:$D$182,$B81,$AH$120:$AH$124,BB$3))&lt;&gt;0,(SUMIFS(Effektmåling!$J$178:$J$182,Effektmåling!$D$178:$D$182,$B81,$AH$120:$AH$124,BB$3))*-AU81,"")</f>
        <v/>
      </c>
      <c r="BC81" s="29" t="str">
        <f>IF((SUMIFS(Effektmåling!$J$178:$J$182,Effektmåling!$D$178:$D$182,$B81,$AH$120:$AH$124,BC$3))&lt;&gt;0,(SUMIFS(Effektmåling!$J$178:$J$182,Effektmåling!$D$178:$D$182,$B81,$AH$120:$AH$124,BC$3))*-AV81,"")</f>
        <v/>
      </c>
      <c r="BD81" s="29" t="str">
        <f>IF((SUMIFS(Effektmåling!$J$178:$J$182,Effektmåling!$D$178:$D$182,$B81,$AH$120:$AH$124,BD$3))&lt;&gt;0,(SUMIFS(Effektmåling!$J$178:$J$182,Effektmåling!$D$178:$D$182,$B81,$AH$120:$AH$124,BD$3))*-AW81,"")</f>
        <v/>
      </c>
      <c r="BE81" s="29" t="str">
        <f>IF((SUMIFS(Effektmåling!$J$178:$J$182,Effektmåling!$D$178:$D$182,$B81,$AH$120:$AH$124,BE$3))&lt;&gt;0,(SUMIFS(Effektmåling!$J$178:$J$182,Effektmåling!$D$178:$D$182,$B81,$AH$120:$AH$124,BE$3))*-AX81,"")</f>
        <v/>
      </c>
      <c r="BF81" s="29" t="str">
        <f>IF((SUMIFS(Effektmåling!$J$178:$J$182,Effektmåling!$D$178:$D$182,$B81,$AH$120:$AH$124,BF$3))&lt;&gt;0,(SUMIFS(Effektmåling!$J$178:$J$182,Effektmåling!$D$178:$D$182,$B81,$AH$120:$AH$124,BF$3))*-AY81,"")</f>
        <v/>
      </c>
      <c r="BH81" s="29" t="str">
        <f>IF((SUMIFS(Effektmåling!$J$163:$J$167,Effektmåling!$D$163:$D$167,$B81,$AO$120:$AO$124,BH$3))&lt;&gt;0,(SUMIFS(Effektmåling!$J$163:$J$167,Effektmåling!$D$163:$D$167,$B81,$AO$120:$AO$124,BH$3))*-AT81,"")</f>
        <v/>
      </c>
      <c r="BI81" s="29" t="str">
        <f>IF((SUMIFS(Effektmåling!$J$163:$J$167,Effektmåling!$D$163:$D$167,$B81,$AO$120:$AO$124,BI$3))&lt;&gt;0,(SUMIFS(Effektmåling!$J$163:$J$167,Effektmåling!$D$163:$D$167,$B81,$AO$120:$AO$124,BI$3))*-AU81,"")</f>
        <v/>
      </c>
      <c r="BJ81" s="29" t="str">
        <f>IF((SUMIFS(Effektmåling!$J$163:$J$167,Effektmåling!$D$163:$D$167,$B81,$AO$120:$AO$124,BJ$3))&lt;&gt;0,(SUMIFS(Effektmåling!$J$163:$J$167,Effektmåling!$D$163:$D$167,$B81,$AO$120:$AO$124,BJ$3))*-AV81,"")</f>
        <v/>
      </c>
      <c r="BK81" s="29" t="str">
        <f>IF((SUMIFS(Effektmåling!$J$163:$J$167,Effektmåling!$D$163:$D$167,$B81,$AO$120:$AO$124,BK$3))&lt;&gt;0,(SUMIFS(Effektmåling!$J$163:$J$167,Effektmåling!$D$163:$D$167,$B81,$AO$120:$AO$124,BK$3))*-AW81,"")</f>
        <v/>
      </c>
      <c r="BL81" s="29" t="str">
        <f>IF((SUMIFS(Effektmåling!$J$163:$J$167,Effektmåling!$D$163:$D$167,$B81,$AO$120:$AO$124,BL$3))&lt;&gt;0,(SUMIFS(Effektmåling!$J$163:$J$167,Effektmåling!$D$163:$D$167,$B81,$AO$120:$AO$124,BL$3))*-AX81,"")</f>
        <v/>
      </c>
      <c r="BM81" s="29" t="str">
        <f>IF((SUMIFS(Effektmåling!$J$163:$J$167,Effektmåling!$D$163:$D$167,$B81,$AO$120:$AO$124,BM$3))&lt;&gt;0,(SUMIFS(Effektmåling!$J$163:$J$167,Effektmåling!$D$163:$D$167,$B81,$AO$120:$AO$124,BM$3))*-AY81,"")</f>
        <v/>
      </c>
    </row>
    <row r="82" spans="1:65" x14ac:dyDescent="0.15">
      <c r="A82" s="19">
        <f t="shared" si="75"/>
        <v>18</v>
      </c>
      <c r="B82" s="19" t="s">
        <v>264</v>
      </c>
      <c r="C82" s="19">
        <v>1</v>
      </c>
      <c r="D82" s="57">
        <v>0</v>
      </c>
      <c r="E82" s="57">
        <v>0</v>
      </c>
      <c r="F82" s="105">
        <v>-1.452</v>
      </c>
      <c r="G82" s="22">
        <v>-8.5839999999999996</v>
      </c>
      <c r="H82" s="22">
        <f t="shared" si="77"/>
        <v>-9.3154000000000003</v>
      </c>
      <c r="I82" s="57">
        <v>0</v>
      </c>
      <c r="J82" s="57">
        <v>0</v>
      </c>
      <c r="K82" s="114">
        <v>-6.4114439559540637</v>
      </c>
      <c r="L82" s="88">
        <v>-0.18291862910775292</v>
      </c>
      <c r="M82" s="88">
        <v>-0.19850421686746988</v>
      </c>
      <c r="O82" s="40">
        <f t="shared" si="78"/>
        <v>-1.452</v>
      </c>
      <c r="P82" s="480">
        <f>(IF(Effektmåling!$Q$241="Ja",-0.3*'DB materialer'!D22+G82,G82))-E82</f>
        <v>-8.5839999999999996</v>
      </c>
      <c r="Q82" s="480">
        <f>(IF(Effektmåling!$Q$241="Ja",1.3*H82,H82))-E82</f>
        <v>-9.3154000000000003</v>
      </c>
      <c r="R82" s="480">
        <f>(IF(Effektmåling!$Q$241="Ja",-0.3*'DB materialer'!D22+G82,G82))-F82</f>
        <v>-7.1319999999999997</v>
      </c>
      <c r="S82" s="480">
        <f>(IF(Effektmåling!$Q$241="Ja",1.3*H82,H82))-F82</f>
        <v>-7.8634000000000004</v>
      </c>
      <c r="T82" s="480">
        <f>(IF(Effektmåling!$Q$241="Ja",1.3*H82,H82))-(IF(Effektmåling!$Q$241="Ja",-0.3*'DB materialer'!D22+G82,G82))</f>
        <v>-0.73140000000000072</v>
      </c>
      <c r="AE82" s="19">
        <f t="shared" si="76"/>
        <v>16</v>
      </c>
      <c r="AF82" s="29" t="str">
        <f>IF((SUMIFS(Effektmåling!$J$178:$J$182,Effektmåling!$D$178:$D$182,$B82,$AH$120:$AH$124,'DB materialer'!AF$3))&lt;&gt;0,(SUMIFS(Effektmåling!$J$178:$J$182,Effektmåling!$D$178:$D$182,$B82,$AH$120:$AH$124,'DB materialer'!AF$3))*-O82,"")</f>
        <v/>
      </c>
      <c r="AG82" s="29" t="str">
        <f>IF((SUMIFS(Effektmåling!$J$178:$J$182,Effektmåling!$D$178:$D$182,$B82,$AH$120:$AH$124,'DB materialer'!AG$3))&lt;&gt;0,(SUMIFS(Effektmåling!$J$178:$J$182,Effektmåling!$D$178:$D$182,$B82,$AH$120:$AH$124,'DB materialer'!AG$3))*-P82,"")</f>
        <v/>
      </c>
      <c r="AH82" s="29" t="str">
        <f>IF((SUMIFS(Effektmåling!$J$178:$J$182,Effektmåling!$D$178:$D$182,$B82,$AH$120:$AH$124,'DB materialer'!AH$3))&lt;&gt;0,(SUMIFS(Effektmåling!$J$178:$J$182,Effektmåling!$D$178:$D$182,$B82,$AH$120:$AH$124,'DB materialer'!AH$3))*-Q82,"")</f>
        <v/>
      </c>
      <c r="AI82" s="29" t="str">
        <f>IF((SUMIFS(Effektmåling!$J$178:$J$182,Effektmåling!$D$178:$D$182,$B82,$AH$120:$AH$124,'DB materialer'!AI$3))&lt;&gt;0,(SUMIFS(Effektmåling!$J$178:$J$182,Effektmåling!$D$178:$D$182,$B82,$AH$120:$AH$124,'DB materialer'!AI$3))*-R82,"")</f>
        <v/>
      </c>
      <c r="AJ82" s="29" t="str">
        <f>IF((SUMIFS(Effektmåling!$J$178:$J$182,Effektmåling!$D$178:$D$182,$B82,$AH$120:$AH$124,'DB materialer'!AJ$3))&lt;&gt;0,(SUMIFS(Effektmåling!$J$178:$J$182,Effektmåling!$D$178:$D$182,$B82,$AH$120:$AH$124,'DB materialer'!AJ$3))*-S82,"")</f>
        <v/>
      </c>
      <c r="AK82" s="29" t="str">
        <f>IF((SUMIFS(Effektmåling!$J$178:$J$182,Effektmåling!$D$178:$D$182,$B82,$AH$120:$AH$124,'DB materialer'!AK$3))&lt;&gt;0,(SUMIFS(Effektmåling!$J$178:$J$182,Effektmåling!$D$178:$D$182,$B82,$AH$120:$AH$124,'DB materialer'!AK$3))*-T82,"")</f>
        <v/>
      </c>
      <c r="AM82" s="29" t="str">
        <f>IF((SUMIFS(Effektmåling!$J$163:$J$167,Effektmåling!$D$163:$D$167,$B82,$AO$120:$AO$124,'DB materialer'!AM$3))&lt;&gt;0,(SUMIFS(Effektmåling!$J$163:$J$167,Effektmåling!$D$163:$D$167,$B82,$AO$120:$AO$124,'DB materialer'!AM$3))*(-O82)*($C$122),"")</f>
        <v/>
      </c>
      <c r="AN82" s="29" t="str">
        <f>IF((SUMIFS(Effektmåling!$J$163:$J$167,Effektmåling!$D$163:$D$167,$B82,$AO$120:$AO$124,'DB materialer'!AN$3))&lt;&gt;0,(SUMIFS(Effektmåling!$J$163:$J$167,Effektmåling!$D$163:$D$167,$B82,$AO$120:$AO$124,'DB materialer'!AN$3))*(-P82)*($C$122),"")</f>
        <v/>
      </c>
      <c r="AO82" s="29" t="str">
        <f>IF((SUMIFS(Effektmåling!$J$163:$J$167,Effektmåling!$D$163:$D$167,$B82,$AO$120:$AO$124,'DB materialer'!AO$3))&lt;&gt;0,(SUMIFS(Effektmåling!$J$163:$J$167,Effektmåling!$D$163:$D$167,$B82,$AO$120:$AO$124,'DB materialer'!AO$3))*(-Q82)*($C$122),"")</f>
        <v/>
      </c>
      <c r="AP82" s="29" t="str">
        <f>IF((SUMIFS(Effektmåling!$J$163:$J$167,Effektmåling!$D$163:$D$167,$B82,$AO$120:$AO$124,'DB materialer'!AP$3))&lt;&gt;0,(SUMIFS(Effektmåling!$J$163:$J$167,Effektmåling!$D$163:$D$167,$B82,$AO$120:$AO$124,'DB materialer'!AP$3))*(-R82)*($C$122),"")</f>
        <v/>
      </c>
      <c r="AQ82" s="29" t="str">
        <f>IF((SUMIFS(Effektmåling!$J$163:$J$167,Effektmåling!$D$163:$D$167,$B82,$AO$120:$AO$124,'DB materialer'!AQ$3))&lt;&gt;0,(SUMIFS(Effektmåling!$J$163:$J$167,Effektmåling!$D$163:$D$167,$B82,$AO$120:$AO$124,'DB materialer'!AQ$3))*(-S82)*($C$122),"")</f>
        <v/>
      </c>
      <c r="AR82" s="29" t="str">
        <f>IF((SUMIFS(Effektmåling!$J$163:$J$167,Effektmåling!$D$163:$D$167,$B82,$AO$120:$AO$124,'DB materialer'!AR$3))&lt;&gt;0,(SUMIFS(Effektmåling!$J$163:$J$167,Effektmåling!$D$163:$D$167,$B82,$AO$120:$AO$124,'DB materialer'!AR$3))*(-T82)*($C$122),"")</f>
        <v/>
      </c>
      <c r="AT82" s="30">
        <f t="shared" si="79"/>
        <v>-6.4114439559540637</v>
      </c>
      <c r="AU82" s="40">
        <f t="shared" si="80"/>
        <v>-0.18291862910775292</v>
      </c>
      <c r="AV82" s="41">
        <f t="shared" si="81"/>
        <v>-0.19850421686746988</v>
      </c>
      <c r="AW82" s="40">
        <f t="shared" si="82"/>
        <v>6.2285253268463112</v>
      </c>
      <c r="AX82" s="41">
        <f t="shared" si="83"/>
        <v>6.2129397390865941</v>
      </c>
      <c r="AY82" s="41">
        <f t="shared" si="84"/>
        <v>-1.5585587759716968E-2</v>
      </c>
      <c r="BA82" s="29" t="str">
        <f>IF((SUMIFS(Effektmåling!$J$178:$J$182,Effektmåling!$D$178:$D$182,$B82,$AH$120:$AH$124,BA$3))&lt;&gt;0,(SUMIFS(Effektmåling!$J$178:$J$182,Effektmåling!$D$178:$D$182,$B82,$AH$120:$AH$124,BA$3))*-AT82,"")</f>
        <v/>
      </c>
      <c r="BB82" s="29" t="str">
        <f>IF((SUMIFS(Effektmåling!$J$178:$J$182,Effektmåling!$D$178:$D$182,$B82,$AH$120:$AH$124,BB$3))&lt;&gt;0,(SUMIFS(Effektmåling!$J$178:$J$182,Effektmåling!$D$178:$D$182,$B82,$AH$120:$AH$124,BB$3))*-AU82,"")</f>
        <v/>
      </c>
      <c r="BC82" s="29" t="str">
        <f>IF((SUMIFS(Effektmåling!$J$178:$J$182,Effektmåling!$D$178:$D$182,$B82,$AH$120:$AH$124,BC$3))&lt;&gt;0,(SUMIFS(Effektmåling!$J$178:$J$182,Effektmåling!$D$178:$D$182,$B82,$AH$120:$AH$124,BC$3))*-AV82,"")</f>
        <v/>
      </c>
      <c r="BD82" s="29" t="str">
        <f>IF((SUMIFS(Effektmåling!$J$178:$J$182,Effektmåling!$D$178:$D$182,$B82,$AH$120:$AH$124,BD$3))&lt;&gt;0,(SUMIFS(Effektmåling!$J$178:$J$182,Effektmåling!$D$178:$D$182,$B82,$AH$120:$AH$124,BD$3))*-AW82,"")</f>
        <v/>
      </c>
      <c r="BE82" s="29" t="str">
        <f>IF((SUMIFS(Effektmåling!$J$178:$J$182,Effektmåling!$D$178:$D$182,$B82,$AH$120:$AH$124,BE$3))&lt;&gt;0,(SUMIFS(Effektmåling!$J$178:$J$182,Effektmåling!$D$178:$D$182,$B82,$AH$120:$AH$124,BE$3))*-AX82,"")</f>
        <v/>
      </c>
      <c r="BF82" s="29" t="str">
        <f>IF((SUMIFS(Effektmåling!$J$178:$J$182,Effektmåling!$D$178:$D$182,$B82,$AH$120:$AH$124,BF$3))&lt;&gt;0,(SUMIFS(Effektmåling!$J$178:$J$182,Effektmåling!$D$178:$D$182,$B82,$AH$120:$AH$124,BF$3))*-AY82,"")</f>
        <v/>
      </c>
      <c r="BH82" s="29" t="str">
        <f>IF((SUMIFS(Effektmåling!$J$163:$J$167,Effektmåling!$D$163:$D$167,$B82,$AO$120:$AO$124,BH$3))&lt;&gt;0,(SUMIFS(Effektmåling!$J$163:$J$167,Effektmåling!$D$163:$D$167,$B82,$AO$120:$AO$124,BH$3))*-AT82,"")</f>
        <v/>
      </c>
      <c r="BI82" s="29" t="str">
        <f>IF((SUMIFS(Effektmåling!$J$163:$J$167,Effektmåling!$D$163:$D$167,$B82,$AO$120:$AO$124,BI$3))&lt;&gt;0,(SUMIFS(Effektmåling!$J$163:$J$167,Effektmåling!$D$163:$D$167,$B82,$AO$120:$AO$124,BI$3))*-AU82,"")</f>
        <v/>
      </c>
      <c r="BJ82" s="29" t="str">
        <f>IF((SUMIFS(Effektmåling!$J$163:$J$167,Effektmåling!$D$163:$D$167,$B82,$AO$120:$AO$124,BJ$3))&lt;&gt;0,(SUMIFS(Effektmåling!$J$163:$J$167,Effektmåling!$D$163:$D$167,$B82,$AO$120:$AO$124,BJ$3))*-AV82,"")</f>
        <v/>
      </c>
      <c r="BK82" s="29" t="str">
        <f>IF((SUMIFS(Effektmåling!$J$163:$J$167,Effektmåling!$D$163:$D$167,$B82,$AO$120:$AO$124,BK$3))&lt;&gt;0,(SUMIFS(Effektmåling!$J$163:$J$167,Effektmåling!$D$163:$D$167,$B82,$AO$120:$AO$124,BK$3))*-AW82,"")</f>
        <v/>
      </c>
      <c r="BL82" s="29" t="str">
        <f>IF((SUMIFS(Effektmåling!$J$163:$J$167,Effektmåling!$D$163:$D$167,$B82,$AO$120:$AO$124,BL$3))&lt;&gt;0,(SUMIFS(Effektmåling!$J$163:$J$167,Effektmåling!$D$163:$D$167,$B82,$AO$120:$AO$124,BL$3))*-AX82,"")</f>
        <v/>
      </c>
      <c r="BM82" s="29" t="str">
        <f>IF((SUMIFS(Effektmåling!$J$163:$J$167,Effektmåling!$D$163:$D$167,$B82,$AO$120:$AO$124,BM$3))&lt;&gt;0,(SUMIFS(Effektmåling!$J$163:$J$167,Effektmåling!$D$163:$D$167,$B82,$AO$120:$AO$124,BM$3))*-AY82,"")</f>
        <v/>
      </c>
    </row>
    <row r="83" spans="1:65" x14ac:dyDescent="0.15">
      <c r="A83" s="19">
        <f t="shared" si="75"/>
        <v>19</v>
      </c>
      <c r="B83" s="19" t="s">
        <v>265</v>
      </c>
      <c r="C83" s="19">
        <v>1</v>
      </c>
      <c r="D83" s="57">
        <v>0</v>
      </c>
      <c r="E83" s="57">
        <v>0</v>
      </c>
      <c r="F83" s="105">
        <v>-0.75600000000000001</v>
      </c>
      <c r="G83" s="22">
        <v>-7.1859999999999999</v>
      </c>
      <c r="H83" s="22">
        <f t="shared" si="77"/>
        <v>-7.7984</v>
      </c>
      <c r="I83" s="57">
        <v>0</v>
      </c>
      <c r="J83" s="57">
        <v>0</v>
      </c>
      <c r="K83" s="114">
        <v>-6.211086332330499</v>
      </c>
      <c r="L83" s="88">
        <v>-0.18291589331268446</v>
      </c>
      <c r="M83" s="88">
        <v>-0.19850421686746988</v>
      </c>
      <c r="O83" s="40">
        <f t="shared" si="78"/>
        <v>-0.75600000000000001</v>
      </c>
      <c r="P83" s="480">
        <f>(IF(Effektmåling!$Q$241="Ja",-0.3*'DB materialer'!D23+G83,G83))-E83</f>
        <v>-7.1859999999999999</v>
      </c>
      <c r="Q83" s="480">
        <f>(IF(Effektmåling!$Q$241="Ja",1.3*H83,H83))-E83</f>
        <v>-7.7984</v>
      </c>
      <c r="R83" s="480">
        <f>(IF(Effektmåling!$Q$241="Ja",-0.3*'DB materialer'!D23+G83,G83))-F83</f>
        <v>-6.43</v>
      </c>
      <c r="S83" s="480">
        <f>(IF(Effektmåling!$Q$241="Ja",1.3*H83,H83))-F83</f>
        <v>-7.0423999999999998</v>
      </c>
      <c r="T83" s="480">
        <f>(IF(Effektmåling!$Q$241="Ja",1.3*H83,H83))-(IF(Effektmåling!$Q$241="Ja",-0.3*'DB materialer'!D23+G83,G83))</f>
        <v>-0.61240000000000006</v>
      </c>
      <c r="AE83" s="19">
        <f t="shared" si="76"/>
        <v>17</v>
      </c>
      <c r="AF83" s="29" t="str">
        <f>IF((SUMIFS(Effektmåling!$J$178:$J$182,Effektmåling!$D$178:$D$182,$B83,$AH$120:$AH$124,'DB materialer'!AF$3))&lt;&gt;0,(SUMIFS(Effektmåling!$J$178:$J$182,Effektmåling!$D$178:$D$182,$B83,$AH$120:$AH$124,'DB materialer'!AF$3))*-O83,"")</f>
        <v/>
      </c>
      <c r="AG83" s="29" t="str">
        <f>IF((SUMIFS(Effektmåling!$J$178:$J$182,Effektmåling!$D$178:$D$182,$B83,$AH$120:$AH$124,'DB materialer'!AG$3))&lt;&gt;0,(SUMIFS(Effektmåling!$J$178:$J$182,Effektmåling!$D$178:$D$182,$B83,$AH$120:$AH$124,'DB materialer'!AG$3))*-P83,"")</f>
        <v/>
      </c>
      <c r="AH83" s="29" t="str">
        <f>IF((SUMIFS(Effektmåling!$J$178:$J$182,Effektmåling!$D$178:$D$182,$B83,$AH$120:$AH$124,'DB materialer'!AH$3))&lt;&gt;0,(SUMIFS(Effektmåling!$J$178:$J$182,Effektmåling!$D$178:$D$182,$B83,$AH$120:$AH$124,'DB materialer'!AH$3))*-Q83,"")</f>
        <v/>
      </c>
      <c r="AI83" s="29" t="str">
        <f>IF((SUMIFS(Effektmåling!$J$178:$J$182,Effektmåling!$D$178:$D$182,$B83,$AH$120:$AH$124,'DB materialer'!AI$3))&lt;&gt;0,(SUMIFS(Effektmåling!$J$178:$J$182,Effektmåling!$D$178:$D$182,$B83,$AH$120:$AH$124,'DB materialer'!AI$3))*-R83,"")</f>
        <v/>
      </c>
      <c r="AJ83" s="29" t="str">
        <f>IF((SUMIFS(Effektmåling!$J$178:$J$182,Effektmåling!$D$178:$D$182,$B83,$AH$120:$AH$124,'DB materialer'!AJ$3))&lt;&gt;0,(SUMIFS(Effektmåling!$J$178:$J$182,Effektmåling!$D$178:$D$182,$B83,$AH$120:$AH$124,'DB materialer'!AJ$3))*-S83,"")</f>
        <v/>
      </c>
      <c r="AK83" s="29" t="str">
        <f>IF((SUMIFS(Effektmåling!$J$178:$J$182,Effektmåling!$D$178:$D$182,$B83,$AH$120:$AH$124,'DB materialer'!AK$3))&lt;&gt;0,(SUMIFS(Effektmåling!$J$178:$J$182,Effektmåling!$D$178:$D$182,$B83,$AH$120:$AH$124,'DB materialer'!AK$3))*-T83,"")</f>
        <v/>
      </c>
      <c r="AM83" s="29" t="str">
        <f>IF((SUMIFS(Effektmåling!$J$163:$J$167,Effektmåling!$D$163:$D$167,$B83,$AO$120:$AO$124,'DB materialer'!AM$3))&lt;&gt;0,(SUMIFS(Effektmåling!$J$163:$J$167,Effektmåling!$D$163:$D$167,$B83,$AO$120:$AO$124,'DB materialer'!AM$3))*(-O83)*($C$122),"")</f>
        <v/>
      </c>
      <c r="AN83" s="29" t="str">
        <f>IF((SUMIFS(Effektmåling!$J$163:$J$167,Effektmåling!$D$163:$D$167,$B83,$AO$120:$AO$124,'DB materialer'!AN$3))&lt;&gt;0,(SUMIFS(Effektmåling!$J$163:$J$167,Effektmåling!$D$163:$D$167,$B83,$AO$120:$AO$124,'DB materialer'!AN$3))*(-P83)*($C$122),"")</f>
        <v/>
      </c>
      <c r="AO83" s="29" t="str">
        <f>IF((SUMIFS(Effektmåling!$J$163:$J$167,Effektmåling!$D$163:$D$167,$B83,$AO$120:$AO$124,'DB materialer'!AO$3))&lt;&gt;0,(SUMIFS(Effektmåling!$J$163:$J$167,Effektmåling!$D$163:$D$167,$B83,$AO$120:$AO$124,'DB materialer'!AO$3))*(-Q83)*($C$122),"")</f>
        <v/>
      </c>
      <c r="AP83" s="29" t="str">
        <f>IF((SUMIFS(Effektmåling!$J$163:$J$167,Effektmåling!$D$163:$D$167,$B83,$AO$120:$AO$124,'DB materialer'!AP$3))&lt;&gt;0,(SUMIFS(Effektmåling!$J$163:$J$167,Effektmåling!$D$163:$D$167,$B83,$AO$120:$AO$124,'DB materialer'!AP$3))*(-R83)*($C$122),"")</f>
        <v/>
      </c>
      <c r="AQ83" s="29" t="str">
        <f>IF((SUMIFS(Effektmåling!$J$163:$J$167,Effektmåling!$D$163:$D$167,$B83,$AO$120:$AO$124,'DB materialer'!AQ$3))&lt;&gt;0,(SUMIFS(Effektmåling!$J$163:$J$167,Effektmåling!$D$163:$D$167,$B83,$AO$120:$AO$124,'DB materialer'!AQ$3))*(-S83)*($C$122),"")</f>
        <v/>
      </c>
      <c r="AR83" s="29" t="str">
        <f>IF((SUMIFS(Effektmåling!$J$163:$J$167,Effektmåling!$D$163:$D$167,$B83,$AO$120:$AO$124,'DB materialer'!AR$3))&lt;&gt;0,(SUMIFS(Effektmåling!$J$163:$J$167,Effektmåling!$D$163:$D$167,$B83,$AO$120:$AO$124,'DB materialer'!AR$3))*(-T83)*($C$122),"")</f>
        <v/>
      </c>
      <c r="AT83" s="30">
        <f t="shared" si="79"/>
        <v>-6.211086332330499</v>
      </c>
      <c r="AU83" s="40">
        <f t="shared" si="80"/>
        <v>-0.18291589331268446</v>
      </c>
      <c r="AV83" s="41">
        <f t="shared" si="81"/>
        <v>-0.19850421686746988</v>
      </c>
      <c r="AW83" s="40">
        <f t="shared" si="82"/>
        <v>6.0281704390178144</v>
      </c>
      <c r="AX83" s="41">
        <f t="shared" si="83"/>
        <v>6.0125821154630295</v>
      </c>
      <c r="AY83" s="41">
        <f t="shared" si="84"/>
        <v>-1.5588323554785427E-2</v>
      </c>
      <c r="BA83" s="29" t="str">
        <f>IF((SUMIFS(Effektmåling!$J$178:$J$182,Effektmåling!$D$178:$D$182,$B83,$AH$120:$AH$124,BA$3))&lt;&gt;0,(SUMIFS(Effektmåling!$J$178:$J$182,Effektmåling!$D$178:$D$182,$B83,$AH$120:$AH$124,BA$3))*-AT83,"")</f>
        <v/>
      </c>
      <c r="BB83" s="29" t="str">
        <f>IF((SUMIFS(Effektmåling!$J$178:$J$182,Effektmåling!$D$178:$D$182,$B83,$AH$120:$AH$124,BB$3))&lt;&gt;0,(SUMIFS(Effektmåling!$J$178:$J$182,Effektmåling!$D$178:$D$182,$B83,$AH$120:$AH$124,BB$3))*-AU83,"")</f>
        <v/>
      </c>
      <c r="BC83" s="29" t="str">
        <f>IF((SUMIFS(Effektmåling!$J$178:$J$182,Effektmåling!$D$178:$D$182,$B83,$AH$120:$AH$124,BC$3))&lt;&gt;0,(SUMIFS(Effektmåling!$J$178:$J$182,Effektmåling!$D$178:$D$182,$B83,$AH$120:$AH$124,BC$3))*-AV83,"")</f>
        <v/>
      </c>
      <c r="BD83" s="29" t="str">
        <f>IF((SUMIFS(Effektmåling!$J$178:$J$182,Effektmåling!$D$178:$D$182,$B83,$AH$120:$AH$124,BD$3))&lt;&gt;0,(SUMIFS(Effektmåling!$J$178:$J$182,Effektmåling!$D$178:$D$182,$B83,$AH$120:$AH$124,BD$3))*-AW83,"")</f>
        <v/>
      </c>
      <c r="BE83" s="29" t="str">
        <f>IF((SUMIFS(Effektmåling!$J$178:$J$182,Effektmåling!$D$178:$D$182,$B83,$AH$120:$AH$124,BE$3))&lt;&gt;0,(SUMIFS(Effektmåling!$J$178:$J$182,Effektmåling!$D$178:$D$182,$B83,$AH$120:$AH$124,BE$3))*-AX83,"")</f>
        <v/>
      </c>
      <c r="BF83" s="29" t="str">
        <f>IF((SUMIFS(Effektmåling!$J$178:$J$182,Effektmåling!$D$178:$D$182,$B83,$AH$120:$AH$124,BF$3))&lt;&gt;0,(SUMIFS(Effektmåling!$J$178:$J$182,Effektmåling!$D$178:$D$182,$B83,$AH$120:$AH$124,BF$3))*-AY83,"")</f>
        <v/>
      </c>
      <c r="BH83" s="29" t="str">
        <f>IF((SUMIFS(Effektmåling!$J$163:$J$167,Effektmåling!$D$163:$D$167,$B83,$AO$120:$AO$124,BH$3))&lt;&gt;0,(SUMIFS(Effektmåling!$J$163:$J$167,Effektmåling!$D$163:$D$167,$B83,$AO$120:$AO$124,BH$3))*-AT83,"")</f>
        <v/>
      </c>
      <c r="BI83" s="29" t="str">
        <f>IF((SUMIFS(Effektmåling!$J$163:$J$167,Effektmåling!$D$163:$D$167,$B83,$AO$120:$AO$124,BI$3))&lt;&gt;0,(SUMIFS(Effektmåling!$J$163:$J$167,Effektmåling!$D$163:$D$167,$B83,$AO$120:$AO$124,BI$3))*-AU83,"")</f>
        <v/>
      </c>
      <c r="BJ83" s="29" t="str">
        <f>IF((SUMIFS(Effektmåling!$J$163:$J$167,Effektmåling!$D$163:$D$167,$B83,$AO$120:$AO$124,BJ$3))&lt;&gt;0,(SUMIFS(Effektmåling!$J$163:$J$167,Effektmåling!$D$163:$D$167,$B83,$AO$120:$AO$124,BJ$3))*-AV83,"")</f>
        <v/>
      </c>
      <c r="BK83" s="29" t="str">
        <f>IF((SUMIFS(Effektmåling!$J$163:$J$167,Effektmåling!$D$163:$D$167,$B83,$AO$120:$AO$124,BK$3))&lt;&gt;0,(SUMIFS(Effektmåling!$J$163:$J$167,Effektmåling!$D$163:$D$167,$B83,$AO$120:$AO$124,BK$3))*-AW83,"")</f>
        <v/>
      </c>
      <c r="BL83" s="29" t="str">
        <f>IF((SUMIFS(Effektmåling!$J$163:$J$167,Effektmåling!$D$163:$D$167,$B83,$AO$120:$AO$124,BL$3))&lt;&gt;0,(SUMIFS(Effektmåling!$J$163:$J$167,Effektmåling!$D$163:$D$167,$B83,$AO$120:$AO$124,BL$3))*-AX83,"")</f>
        <v/>
      </c>
      <c r="BM83" s="29" t="str">
        <f>IF((SUMIFS(Effektmåling!$J$163:$J$167,Effektmåling!$D$163:$D$167,$B83,$AO$120:$AO$124,BM$3))&lt;&gt;0,(SUMIFS(Effektmåling!$J$163:$J$167,Effektmåling!$D$163:$D$167,$B83,$AO$120:$AO$124,BM$3))*-AY83,"")</f>
        <v/>
      </c>
    </row>
    <row r="84" spans="1:65" x14ac:dyDescent="0.15">
      <c r="A84" s="19">
        <f t="shared" si="75"/>
        <v>20</v>
      </c>
      <c r="B84" s="19" t="s">
        <v>266</v>
      </c>
      <c r="C84" s="19">
        <v>1</v>
      </c>
      <c r="D84" s="57">
        <v>0</v>
      </c>
      <c r="E84" s="57">
        <v>0</v>
      </c>
      <c r="F84" s="105">
        <v>-2.7440000000000002</v>
      </c>
      <c r="G84" s="22">
        <v>-1.994</v>
      </c>
      <c r="H84" s="22">
        <f t="shared" si="77"/>
        <v>-2.1644000000000001</v>
      </c>
      <c r="I84" s="57">
        <v>0</v>
      </c>
      <c r="J84" s="57">
        <v>0</v>
      </c>
      <c r="K84" s="114">
        <v>-5.610013461459805</v>
      </c>
      <c r="L84" s="88">
        <v>-0.18287627445653989</v>
      </c>
      <c r="M84" s="88">
        <v>-0.19850421686746988</v>
      </c>
      <c r="O84" s="40">
        <f t="shared" si="78"/>
        <v>-2.7440000000000002</v>
      </c>
      <c r="P84" s="480">
        <f>(IF(Effektmåling!$Q$241="Ja",-0.3*'DB materialer'!D24+G84,G84))-E84</f>
        <v>-1.994</v>
      </c>
      <c r="Q84" s="480">
        <f>(IF(Effektmåling!$Q$241="Ja",1.3*H84,H84))-E84</f>
        <v>-2.1644000000000001</v>
      </c>
      <c r="R84" s="480">
        <f>(IF(Effektmåling!$Q$241="Ja",-0.3*'DB materialer'!D24+G84,G84))-F84</f>
        <v>0.75000000000000022</v>
      </c>
      <c r="S84" s="480">
        <f>(IF(Effektmåling!$Q$241="Ja",1.3*H84,H84))-F84</f>
        <v>0.57960000000000012</v>
      </c>
      <c r="T84" s="480">
        <f>(IF(Effektmåling!$Q$241="Ja",1.3*H84,H84))-(IF(Effektmåling!$Q$241="Ja",-0.3*'DB materialer'!D24+G84,G84))</f>
        <v>-0.17040000000000011</v>
      </c>
      <c r="AE84" s="19">
        <f t="shared" si="76"/>
        <v>18</v>
      </c>
      <c r="AF84" s="29" t="str">
        <f>IF((SUMIFS(Effektmåling!$J$178:$J$182,Effektmåling!$D$178:$D$182,$B84,$AH$120:$AH$124,'DB materialer'!AF$3))&lt;&gt;0,(SUMIFS(Effektmåling!$J$178:$J$182,Effektmåling!$D$178:$D$182,$B84,$AH$120:$AH$124,'DB materialer'!AF$3))*-O84,"")</f>
        <v/>
      </c>
      <c r="AG84" s="29" t="str">
        <f>IF((SUMIFS(Effektmåling!$J$178:$J$182,Effektmåling!$D$178:$D$182,$B84,$AH$120:$AH$124,'DB materialer'!AG$3))&lt;&gt;0,(SUMIFS(Effektmåling!$J$178:$J$182,Effektmåling!$D$178:$D$182,$B84,$AH$120:$AH$124,'DB materialer'!AG$3))*-P84,"")</f>
        <v/>
      </c>
      <c r="AH84" s="29" t="str">
        <f>IF((SUMIFS(Effektmåling!$J$178:$J$182,Effektmåling!$D$178:$D$182,$B84,$AH$120:$AH$124,'DB materialer'!AH$3))&lt;&gt;0,(SUMIFS(Effektmåling!$J$178:$J$182,Effektmåling!$D$178:$D$182,$B84,$AH$120:$AH$124,'DB materialer'!AH$3))*-Q84,"")</f>
        <v/>
      </c>
      <c r="AI84" s="29" t="str">
        <f>IF((SUMIFS(Effektmåling!$J$178:$J$182,Effektmåling!$D$178:$D$182,$B84,$AH$120:$AH$124,'DB materialer'!AI$3))&lt;&gt;0,(SUMIFS(Effektmåling!$J$178:$J$182,Effektmåling!$D$178:$D$182,$B84,$AH$120:$AH$124,'DB materialer'!AI$3))*-R84,"")</f>
        <v/>
      </c>
      <c r="AJ84" s="29" t="str">
        <f>IF((SUMIFS(Effektmåling!$J$178:$J$182,Effektmåling!$D$178:$D$182,$B84,$AH$120:$AH$124,'DB materialer'!AJ$3))&lt;&gt;0,(SUMIFS(Effektmåling!$J$178:$J$182,Effektmåling!$D$178:$D$182,$B84,$AH$120:$AH$124,'DB materialer'!AJ$3))*-S84,"")</f>
        <v/>
      </c>
      <c r="AK84" s="29" t="str">
        <f>IF((SUMIFS(Effektmåling!$J$178:$J$182,Effektmåling!$D$178:$D$182,$B84,$AH$120:$AH$124,'DB materialer'!AK$3))&lt;&gt;0,(SUMIFS(Effektmåling!$J$178:$J$182,Effektmåling!$D$178:$D$182,$B84,$AH$120:$AH$124,'DB materialer'!AK$3))*-T84,"")</f>
        <v/>
      </c>
      <c r="AM84" s="29" t="str">
        <f>IF((SUMIFS(Effektmåling!$J$163:$J$167,Effektmåling!$D$163:$D$167,$B84,$AO$120:$AO$124,'DB materialer'!AM$3))&lt;&gt;0,(SUMIFS(Effektmåling!$J$163:$J$167,Effektmåling!$D$163:$D$167,$B84,$AO$120:$AO$124,'DB materialer'!AM$3))*(-O84)*($C$122),"")</f>
        <v/>
      </c>
      <c r="AN84" s="29" t="str">
        <f>IF((SUMIFS(Effektmåling!$J$163:$J$167,Effektmåling!$D$163:$D$167,$B84,$AO$120:$AO$124,'DB materialer'!AN$3))&lt;&gt;0,(SUMIFS(Effektmåling!$J$163:$J$167,Effektmåling!$D$163:$D$167,$B84,$AO$120:$AO$124,'DB materialer'!AN$3))*(-P84)*($C$122),"")</f>
        <v/>
      </c>
      <c r="AO84" s="29" t="str">
        <f>IF((SUMIFS(Effektmåling!$J$163:$J$167,Effektmåling!$D$163:$D$167,$B84,$AO$120:$AO$124,'DB materialer'!AO$3))&lt;&gt;0,(SUMIFS(Effektmåling!$J$163:$J$167,Effektmåling!$D$163:$D$167,$B84,$AO$120:$AO$124,'DB materialer'!AO$3))*(-Q84)*($C$122),"")</f>
        <v/>
      </c>
      <c r="AP84" s="29" t="str">
        <f>IF((SUMIFS(Effektmåling!$J$163:$J$167,Effektmåling!$D$163:$D$167,$B84,$AO$120:$AO$124,'DB materialer'!AP$3))&lt;&gt;0,(SUMIFS(Effektmåling!$J$163:$J$167,Effektmåling!$D$163:$D$167,$B84,$AO$120:$AO$124,'DB materialer'!AP$3))*(-R84)*($C$122),"")</f>
        <v/>
      </c>
      <c r="AQ84" s="29" t="str">
        <f>IF((SUMIFS(Effektmåling!$J$163:$J$167,Effektmåling!$D$163:$D$167,$B84,$AO$120:$AO$124,'DB materialer'!AQ$3))&lt;&gt;0,(SUMIFS(Effektmåling!$J$163:$J$167,Effektmåling!$D$163:$D$167,$B84,$AO$120:$AO$124,'DB materialer'!AQ$3))*(-S84)*($C$122),"")</f>
        <v/>
      </c>
      <c r="AR84" s="29" t="str">
        <f>IF((SUMIFS(Effektmåling!$J$163:$J$167,Effektmåling!$D$163:$D$167,$B84,$AO$120:$AO$124,'DB materialer'!AR$3))&lt;&gt;0,(SUMIFS(Effektmåling!$J$163:$J$167,Effektmåling!$D$163:$D$167,$B84,$AO$120:$AO$124,'DB materialer'!AR$3))*(-T84)*($C$122),"")</f>
        <v/>
      </c>
      <c r="AT84" s="30">
        <f t="shared" si="79"/>
        <v>-5.610013461459805</v>
      </c>
      <c r="AU84" s="40">
        <f t="shared" si="80"/>
        <v>-0.18287627445653989</v>
      </c>
      <c r="AV84" s="41">
        <f t="shared" si="81"/>
        <v>-0.19850421686746988</v>
      </c>
      <c r="AW84" s="40">
        <f t="shared" si="82"/>
        <v>5.4271371870032654</v>
      </c>
      <c r="AX84" s="41">
        <f t="shared" si="83"/>
        <v>5.4115092445923354</v>
      </c>
      <c r="AY84" s="41">
        <f t="shared" si="84"/>
        <v>-1.562794241092999E-2</v>
      </c>
      <c r="BA84" s="29" t="str">
        <f>IF((SUMIFS(Effektmåling!$J$178:$J$182,Effektmåling!$D$178:$D$182,$B84,$AH$120:$AH$124,BA$3))&lt;&gt;0,(SUMIFS(Effektmåling!$J$178:$J$182,Effektmåling!$D$178:$D$182,$B84,$AH$120:$AH$124,BA$3))*-AT84,"")</f>
        <v/>
      </c>
      <c r="BB84" s="29" t="str">
        <f>IF((SUMIFS(Effektmåling!$J$178:$J$182,Effektmåling!$D$178:$D$182,$B84,$AH$120:$AH$124,BB$3))&lt;&gt;0,(SUMIFS(Effektmåling!$J$178:$J$182,Effektmåling!$D$178:$D$182,$B84,$AH$120:$AH$124,BB$3))*-AU84,"")</f>
        <v/>
      </c>
      <c r="BC84" s="29" t="str">
        <f>IF((SUMIFS(Effektmåling!$J$178:$J$182,Effektmåling!$D$178:$D$182,$B84,$AH$120:$AH$124,BC$3))&lt;&gt;0,(SUMIFS(Effektmåling!$J$178:$J$182,Effektmåling!$D$178:$D$182,$B84,$AH$120:$AH$124,BC$3))*-AV84,"")</f>
        <v/>
      </c>
      <c r="BD84" s="29" t="str">
        <f>IF((SUMIFS(Effektmåling!$J$178:$J$182,Effektmåling!$D$178:$D$182,$B84,$AH$120:$AH$124,BD$3))&lt;&gt;0,(SUMIFS(Effektmåling!$J$178:$J$182,Effektmåling!$D$178:$D$182,$B84,$AH$120:$AH$124,BD$3))*-AW84,"")</f>
        <v/>
      </c>
      <c r="BE84" s="29" t="str">
        <f>IF((SUMIFS(Effektmåling!$J$178:$J$182,Effektmåling!$D$178:$D$182,$B84,$AH$120:$AH$124,BE$3))&lt;&gt;0,(SUMIFS(Effektmåling!$J$178:$J$182,Effektmåling!$D$178:$D$182,$B84,$AH$120:$AH$124,BE$3))*-AX84,"")</f>
        <v/>
      </c>
      <c r="BF84" s="29" t="str">
        <f>IF((SUMIFS(Effektmåling!$J$178:$J$182,Effektmåling!$D$178:$D$182,$B84,$AH$120:$AH$124,BF$3))&lt;&gt;0,(SUMIFS(Effektmåling!$J$178:$J$182,Effektmåling!$D$178:$D$182,$B84,$AH$120:$AH$124,BF$3))*-AY84,"")</f>
        <v/>
      </c>
      <c r="BH84" s="29" t="str">
        <f>IF((SUMIFS(Effektmåling!$J$163:$J$167,Effektmåling!$D$163:$D$167,$B84,$AO$120:$AO$124,BH$3))&lt;&gt;0,(SUMIFS(Effektmåling!$J$163:$J$167,Effektmåling!$D$163:$D$167,$B84,$AO$120:$AO$124,BH$3))*-AT84,"")</f>
        <v/>
      </c>
      <c r="BI84" s="29" t="str">
        <f>IF((SUMIFS(Effektmåling!$J$163:$J$167,Effektmåling!$D$163:$D$167,$B84,$AO$120:$AO$124,BI$3))&lt;&gt;0,(SUMIFS(Effektmåling!$J$163:$J$167,Effektmåling!$D$163:$D$167,$B84,$AO$120:$AO$124,BI$3))*-AU84,"")</f>
        <v/>
      </c>
      <c r="BJ84" s="29" t="str">
        <f>IF((SUMIFS(Effektmåling!$J$163:$J$167,Effektmåling!$D$163:$D$167,$B84,$AO$120:$AO$124,BJ$3))&lt;&gt;0,(SUMIFS(Effektmåling!$J$163:$J$167,Effektmåling!$D$163:$D$167,$B84,$AO$120:$AO$124,BJ$3))*-AV84,"")</f>
        <v/>
      </c>
      <c r="BK84" s="29" t="str">
        <f>IF((SUMIFS(Effektmåling!$J$163:$J$167,Effektmåling!$D$163:$D$167,$B84,$AO$120:$AO$124,BK$3))&lt;&gt;0,(SUMIFS(Effektmåling!$J$163:$J$167,Effektmåling!$D$163:$D$167,$B84,$AO$120:$AO$124,BK$3))*-AW84,"")</f>
        <v/>
      </c>
      <c r="BL84" s="29" t="str">
        <f>IF((SUMIFS(Effektmåling!$J$163:$J$167,Effektmåling!$D$163:$D$167,$B84,$AO$120:$AO$124,BL$3))&lt;&gt;0,(SUMIFS(Effektmåling!$J$163:$J$167,Effektmåling!$D$163:$D$167,$B84,$AO$120:$AO$124,BL$3))*-AX84,"")</f>
        <v/>
      </c>
      <c r="BM84" s="29" t="str">
        <f>IF((SUMIFS(Effektmåling!$J$163:$J$167,Effektmåling!$D$163:$D$167,$B84,$AO$120:$AO$124,BM$3))&lt;&gt;0,(SUMIFS(Effektmåling!$J$163:$J$167,Effektmåling!$D$163:$D$167,$B84,$AO$120:$AO$124,BM$3))*-AY84,"")</f>
        <v/>
      </c>
    </row>
    <row r="85" spans="1:65" x14ac:dyDescent="0.15">
      <c r="A85" s="19">
        <f t="shared" si="75"/>
        <v>21</v>
      </c>
      <c r="B85" s="19" t="s">
        <v>267</v>
      </c>
      <c r="C85" s="19">
        <v>1</v>
      </c>
      <c r="D85" s="57">
        <v>0</v>
      </c>
      <c r="E85" s="57">
        <v>0</v>
      </c>
      <c r="F85" s="105">
        <v>-2.7440000000000002</v>
      </c>
      <c r="G85" s="22">
        <v>-1.833</v>
      </c>
      <c r="H85" s="22">
        <f t="shared" si="77"/>
        <v>-1.9885999999999999</v>
      </c>
      <c r="I85" s="57">
        <v>0</v>
      </c>
      <c r="J85" s="57">
        <v>0</v>
      </c>
      <c r="K85" s="114">
        <v>-8.695520865262699</v>
      </c>
      <c r="L85" s="88">
        <v>-0.18297205547524503</v>
      </c>
      <c r="M85" s="88">
        <v>-0.19850421686746988</v>
      </c>
      <c r="O85" s="40">
        <f t="shared" si="78"/>
        <v>-2.7440000000000002</v>
      </c>
      <c r="P85" s="480">
        <f>(IF(Effektmåling!$Q$241="Ja",-0.3*'DB materialer'!D25+G85,G85))-E85</f>
        <v>-1.833</v>
      </c>
      <c r="Q85" s="480">
        <f>(IF(Effektmåling!$Q$241="Ja",1.3*H85,H85))-E85</f>
        <v>-1.9885999999999999</v>
      </c>
      <c r="R85" s="480">
        <f>(IF(Effektmåling!$Q$241="Ja",-0.3*'DB materialer'!D25+G85,G85))-F85</f>
        <v>0.91100000000000025</v>
      </c>
      <c r="S85" s="480">
        <f>(IF(Effektmåling!$Q$241="Ja",1.3*H85,H85))-F85</f>
        <v>0.75540000000000029</v>
      </c>
      <c r="T85" s="480">
        <f>(IF(Effektmåling!$Q$241="Ja",1.3*H85,H85))-(IF(Effektmåling!$Q$241="Ja",-0.3*'DB materialer'!D25+G85,G85))</f>
        <v>-0.15559999999999996</v>
      </c>
      <c r="AE85" s="19">
        <f t="shared" si="76"/>
        <v>19</v>
      </c>
      <c r="AF85" s="29" t="str">
        <f>IF((SUMIFS(Effektmåling!$J$178:$J$182,Effektmåling!$D$178:$D$182,$B85,$AH$120:$AH$124,'DB materialer'!AF$3))&lt;&gt;0,(SUMIFS(Effektmåling!$J$178:$J$182,Effektmåling!$D$178:$D$182,$B85,$AH$120:$AH$124,'DB materialer'!AF$3))*-O85,"")</f>
        <v/>
      </c>
      <c r="AG85" s="29" t="str">
        <f>IF((SUMIFS(Effektmåling!$J$178:$J$182,Effektmåling!$D$178:$D$182,$B85,$AH$120:$AH$124,'DB materialer'!AG$3))&lt;&gt;0,(SUMIFS(Effektmåling!$J$178:$J$182,Effektmåling!$D$178:$D$182,$B85,$AH$120:$AH$124,'DB materialer'!AG$3))*-P85,"")</f>
        <v/>
      </c>
      <c r="AH85" s="29" t="str">
        <f>IF((SUMIFS(Effektmåling!$J$178:$J$182,Effektmåling!$D$178:$D$182,$B85,$AH$120:$AH$124,'DB materialer'!AH$3))&lt;&gt;0,(SUMIFS(Effektmåling!$J$178:$J$182,Effektmåling!$D$178:$D$182,$B85,$AH$120:$AH$124,'DB materialer'!AH$3))*-Q85,"")</f>
        <v/>
      </c>
      <c r="AI85" s="29" t="str">
        <f>IF((SUMIFS(Effektmåling!$J$178:$J$182,Effektmåling!$D$178:$D$182,$B85,$AH$120:$AH$124,'DB materialer'!AI$3))&lt;&gt;0,(SUMIFS(Effektmåling!$J$178:$J$182,Effektmåling!$D$178:$D$182,$B85,$AH$120:$AH$124,'DB materialer'!AI$3))*-R85,"")</f>
        <v/>
      </c>
      <c r="AJ85" s="29" t="str">
        <f>IF((SUMIFS(Effektmåling!$J$178:$J$182,Effektmåling!$D$178:$D$182,$B85,$AH$120:$AH$124,'DB materialer'!AJ$3))&lt;&gt;0,(SUMIFS(Effektmåling!$J$178:$J$182,Effektmåling!$D$178:$D$182,$B85,$AH$120:$AH$124,'DB materialer'!AJ$3))*-S85,"")</f>
        <v/>
      </c>
      <c r="AK85" s="29" t="str">
        <f>IF((SUMIFS(Effektmåling!$J$178:$J$182,Effektmåling!$D$178:$D$182,$B85,$AH$120:$AH$124,'DB materialer'!AK$3))&lt;&gt;0,(SUMIFS(Effektmåling!$J$178:$J$182,Effektmåling!$D$178:$D$182,$B85,$AH$120:$AH$124,'DB materialer'!AK$3))*-T85,"")</f>
        <v/>
      </c>
      <c r="AM85" s="29" t="str">
        <f>IF((SUMIFS(Effektmåling!$J$163:$J$167,Effektmåling!$D$163:$D$167,$B85,$AO$120:$AO$124,'DB materialer'!AM$3))&lt;&gt;0,(SUMIFS(Effektmåling!$J$163:$J$167,Effektmåling!$D$163:$D$167,$B85,$AO$120:$AO$124,'DB materialer'!AM$3))*(-O85)*($C$122),"")</f>
        <v/>
      </c>
      <c r="AN85" s="29" t="str">
        <f>IF((SUMIFS(Effektmåling!$J$163:$J$167,Effektmåling!$D$163:$D$167,$B85,$AO$120:$AO$124,'DB materialer'!AN$3))&lt;&gt;0,(SUMIFS(Effektmåling!$J$163:$J$167,Effektmåling!$D$163:$D$167,$B85,$AO$120:$AO$124,'DB materialer'!AN$3))*(-P85)*($C$122),"")</f>
        <v/>
      </c>
      <c r="AO85" s="29" t="str">
        <f>IF((SUMIFS(Effektmåling!$J$163:$J$167,Effektmåling!$D$163:$D$167,$B85,$AO$120:$AO$124,'DB materialer'!AO$3))&lt;&gt;0,(SUMIFS(Effektmåling!$J$163:$J$167,Effektmåling!$D$163:$D$167,$B85,$AO$120:$AO$124,'DB materialer'!AO$3))*(-Q85)*($C$122),"")</f>
        <v/>
      </c>
      <c r="AP85" s="29" t="str">
        <f>IF((SUMIFS(Effektmåling!$J$163:$J$167,Effektmåling!$D$163:$D$167,$B85,$AO$120:$AO$124,'DB materialer'!AP$3))&lt;&gt;0,(SUMIFS(Effektmåling!$J$163:$J$167,Effektmåling!$D$163:$D$167,$B85,$AO$120:$AO$124,'DB materialer'!AP$3))*(-R85)*($C$122),"")</f>
        <v/>
      </c>
      <c r="AQ85" s="29" t="str">
        <f>IF((SUMIFS(Effektmåling!$J$163:$J$167,Effektmåling!$D$163:$D$167,$B85,$AO$120:$AO$124,'DB materialer'!AQ$3))&lt;&gt;0,(SUMIFS(Effektmåling!$J$163:$J$167,Effektmåling!$D$163:$D$167,$B85,$AO$120:$AO$124,'DB materialer'!AQ$3))*(-S85)*($C$122),"")</f>
        <v/>
      </c>
      <c r="AR85" s="29" t="str">
        <f>IF((SUMIFS(Effektmåling!$J$163:$J$167,Effektmåling!$D$163:$D$167,$B85,$AO$120:$AO$124,'DB materialer'!AR$3))&lt;&gt;0,(SUMIFS(Effektmåling!$J$163:$J$167,Effektmåling!$D$163:$D$167,$B85,$AO$120:$AO$124,'DB materialer'!AR$3))*(-T85)*($C$122),"")</f>
        <v/>
      </c>
      <c r="AT85" s="30">
        <f t="shared" si="79"/>
        <v>-8.695520865262699</v>
      </c>
      <c r="AU85" s="40">
        <f t="shared" si="80"/>
        <v>-0.18297205547524503</v>
      </c>
      <c r="AV85" s="41">
        <f t="shared" si="81"/>
        <v>-0.19850421686746988</v>
      </c>
      <c r="AW85" s="40">
        <f t="shared" si="82"/>
        <v>8.5125488097874538</v>
      </c>
      <c r="AX85" s="41">
        <f t="shared" si="83"/>
        <v>8.4970166483952294</v>
      </c>
      <c r="AY85" s="41">
        <f t="shared" si="84"/>
        <v>-1.5532161392224852E-2</v>
      </c>
      <c r="BA85" s="29" t="str">
        <f>IF((SUMIFS(Effektmåling!$J$178:$J$182,Effektmåling!$D$178:$D$182,$B85,$AH$120:$AH$124,BA$3))&lt;&gt;0,(SUMIFS(Effektmåling!$J$178:$J$182,Effektmåling!$D$178:$D$182,$B85,$AH$120:$AH$124,BA$3))*-AT85,"")</f>
        <v/>
      </c>
      <c r="BB85" s="29" t="str">
        <f>IF((SUMIFS(Effektmåling!$J$178:$J$182,Effektmåling!$D$178:$D$182,$B85,$AH$120:$AH$124,BB$3))&lt;&gt;0,(SUMIFS(Effektmåling!$J$178:$J$182,Effektmåling!$D$178:$D$182,$B85,$AH$120:$AH$124,BB$3))*-AU85,"")</f>
        <v/>
      </c>
      <c r="BC85" s="29" t="str">
        <f>IF((SUMIFS(Effektmåling!$J$178:$J$182,Effektmåling!$D$178:$D$182,$B85,$AH$120:$AH$124,BC$3))&lt;&gt;0,(SUMIFS(Effektmåling!$J$178:$J$182,Effektmåling!$D$178:$D$182,$B85,$AH$120:$AH$124,BC$3))*-AV85,"")</f>
        <v/>
      </c>
      <c r="BD85" s="29" t="str">
        <f>IF((SUMIFS(Effektmåling!$J$178:$J$182,Effektmåling!$D$178:$D$182,$B85,$AH$120:$AH$124,BD$3))&lt;&gt;0,(SUMIFS(Effektmåling!$J$178:$J$182,Effektmåling!$D$178:$D$182,$B85,$AH$120:$AH$124,BD$3))*-AW85,"")</f>
        <v/>
      </c>
      <c r="BE85" s="29" t="str">
        <f>IF((SUMIFS(Effektmåling!$J$178:$J$182,Effektmåling!$D$178:$D$182,$B85,$AH$120:$AH$124,BE$3))&lt;&gt;0,(SUMIFS(Effektmåling!$J$178:$J$182,Effektmåling!$D$178:$D$182,$B85,$AH$120:$AH$124,BE$3))*-AX85,"")</f>
        <v/>
      </c>
      <c r="BF85" s="29" t="str">
        <f>IF((SUMIFS(Effektmåling!$J$178:$J$182,Effektmåling!$D$178:$D$182,$B85,$AH$120:$AH$124,BF$3))&lt;&gt;0,(SUMIFS(Effektmåling!$J$178:$J$182,Effektmåling!$D$178:$D$182,$B85,$AH$120:$AH$124,BF$3))*-AY85,"")</f>
        <v/>
      </c>
      <c r="BH85" s="29" t="str">
        <f>IF((SUMIFS(Effektmåling!$J$163:$J$167,Effektmåling!$D$163:$D$167,$B85,$AO$120:$AO$124,BH$3))&lt;&gt;0,(SUMIFS(Effektmåling!$J$163:$J$167,Effektmåling!$D$163:$D$167,$B85,$AO$120:$AO$124,BH$3))*-AT85,"")</f>
        <v/>
      </c>
      <c r="BI85" s="29" t="str">
        <f>IF((SUMIFS(Effektmåling!$J$163:$J$167,Effektmåling!$D$163:$D$167,$B85,$AO$120:$AO$124,BI$3))&lt;&gt;0,(SUMIFS(Effektmåling!$J$163:$J$167,Effektmåling!$D$163:$D$167,$B85,$AO$120:$AO$124,BI$3))*-AU85,"")</f>
        <v/>
      </c>
      <c r="BJ85" s="29" t="str">
        <f>IF((SUMIFS(Effektmåling!$J$163:$J$167,Effektmåling!$D$163:$D$167,$B85,$AO$120:$AO$124,BJ$3))&lt;&gt;0,(SUMIFS(Effektmåling!$J$163:$J$167,Effektmåling!$D$163:$D$167,$B85,$AO$120:$AO$124,BJ$3))*-AV85,"")</f>
        <v/>
      </c>
      <c r="BK85" s="29" t="str">
        <f>IF((SUMIFS(Effektmåling!$J$163:$J$167,Effektmåling!$D$163:$D$167,$B85,$AO$120:$AO$124,BK$3))&lt;&gt;0,(SUMIFS(Effektmåling!$J$163:$J$167,Effektmåling!$D$163:$D$167,$B85,$AO$120:$AO$124,BK$3))*-AW85,"")</f>
        <v/>
      </c>
      <c r="BL85" s="29" t="str">
        <f>IF((SUMIFS(Effektmåling!$J$163:$J$167,Effektmåling!$D$163:$D$167,$B85,$AO$120:$AO$124,BL$3))&lt;&gt;0,(SUMIFS(Effektmåling!$J$163:$J$167,Effektmåling!$D$163:$D$167,$B85,$AO$120:$AO$124,BL$3))*-AX85,"")</f>
        <v/>
      </c>
      <c r="BM85" s="29" t="str">
        <f>IF((SUMIFS(Effektmåling!$J$163:$J$167,Effektmåling!$D$163:$D$167,$B85,$AO$120:$AO$124,BM$3))&lt;&gt;0,(SUMIFS(Effektmåling!$J$163:$J$167,Effektmåling!$D$163:$D$167,$B85,$AO$120:$AO$124,BM$3))*-AY85,"")</f>
        <v/>
      </c>
    </row>
    <row r="86" spans="1:65" ht="9.6" customHeight="1" x14ac:dyDescent="0.15">
      <c r="A86" s="19">
        <f t="shared" si="75"/>
        <v>22</v>
      </c>
      <c r="B86" s="19" t="s">
        <v>268</v>
      </c>
      <c r="C86" s="19">
        <v>1</v>
      </c>
      <c r="D86" s="57">
        <v>0</v>
      </c>
      <c r="E86" s="57">
        <v>0</v>
      </c>
      <c r="F86" s="105">
        <v>-0.627</v>
      </c>
      <c r="G86" s="22">
        <v>-3.2549999999999999</v>
      </c>
      <c r="H86" s="22">
        <f t="shared" si="77"/>
        <v>-3.5327000000000002</v>
      </c>
      <c r="I86" s="57">
        <v>0</v>
      </c>
      <c r="J86" s="57">
        <v>0</v>
      </c>
      <c r="K86" s="114">
        <v>-4.427903482080775</v>
      </c>
      <c r="L86" s="88">
        <v>-0.18290011206828047</v>
      </c>
      <c r="M86" s="88">
        <v>-0.19850421686746988</v>
      </c>
      <c r="O86" s="40">
        <f t="shared" si="78"/>
        <v>-0.627</v>
      </c>
      <c r="P86" s="480">
        <f>(IF(Effektmåling!$Q$241="Ja",-0.3*'DB materialer'!D26+G86,G86))-E86</f>
        <v>-3.2549999999999999</v>
      </c>
      <c r="Q86" s="480">
        <f>(IF(Effektmåling!$Q$241="Ja",1.3*H86,H86))-E86</f>
        <v>-3.5327000000000002</v>
      </c>
      <c r="R86" s="480">
        <f>(IF(Effektmåling!$Q$241="Ja",-0.3*'DB materialer'!D26+G86,G86))-F86</f>
        <v>-2.6280000000000001</v>
      </c>
      <c r="S86" s="480">
        <f>(IF(Effektmåling!$Q$241="Ja",1.3*H86,H86))-F86</f>
        <v>-2.9057000000000004</v>
      </c>
      <c r="T86" s="480">
        <f>(IF(Effektmåling!$Q$241="Ja",1.3*H86,H86))-(IF(Effektmåling!$Q$241="Ja",-0.3*'DB materialer'!D26+G86,G86))</f>
        <v>-0.27770000000000028</v>
      </c>
      <c r="AE86" s="19">
        <f t="shared" si="76"/>
        <v>20</v>
      </c>
      <c r="AF86" s="29" t="str">
        <f>IF((SUMIFS(Effektmåling!$J$178:$J$182,Effektmåling!$D$178:$D$182,$B86,$AH$120:$AH$124,'DB materialer'!AF$3))&lt;&gt;0,(SUMIFS(Effektmåling!$J$178:$J$182,Effektmåling!$D$178:$D$182,$B86,$AH$120:$AH$124,'DB materialer'!AF$3))*-O86,"")</f>
        <v/>
      </c>
      <c r="AG86" s="29" t="str">
        <f>IF((SUMIFS(Effektmåling!$J$178:$J$182,Effektmåling!$D$178:$D$182,$B86,$AH$120:$AH$124,'DB materialer'!AG$3))&lt;&gt;0,(SUMIFS(Effektmåling!$J$178:$J$182,Effektmåling!$D$178:$D$182,$B86,$AH$120:$AH$124,'DB materialer'!AG$3))*-P86,"")</f>
        <v/>
      </c>
      <c r="AH86" s="29" t="str">
        <f>IF((SUMIFS(Effektmåling!$J$178:$J$182,Effektmåling!$D$178:$D$182,$B86,$AH$120:$AH$124,'DB materialer'!AH$3))&lt;&gt;0,(SUMIFS(Effektmåling!$J$178:$J$182,Effektmåling!$D$178:$D$182,$B86,$AH$120:$AH$124,'DB materialer'!AH$3))*-Q86,"")</f>
        <v/>
      </c>
      <c r="AI86" s="29" t="str">
        <f>IF((SUMIFS(Effektmåling!$J$178:$J$182,Effektmåling!$D$178:$D$182,$B86,$AH$120:$AH$124,'DB materialer'!AI$3))&lt;&gt;0,(SUMIFS(Effektmåling!$J$178:$J$182,Effektmåling!$D$178:$D$182,$B86,$AH$120:$AH$124,'DB materialer'!AI$3))*-R86,"")</f>
        <v/>
      </c>
      <c r="AJ86" s="29" t="str">
        <f>IF((SUMIFS(Effektmåling!$J$178:$J$182,Effektmåling!$D$178:$D$182,$B86,$AH$120:$AH$124,'DB materialer'!AJ$3))&lt;&gt;0,(SUMIFS(Effektmåling!$J$178:$J$182,Effektmåling!$D$178:$D$182,$B86,$AH$120:$AH$124,'DB materialer'!AJ$3))*-S86,"")</f>
        <v/>
      </c>
      <c r="AK86" s="29" t="str">
        <f>IF((SUMIFS(Effektmåling!$J$178:$J$182,Effektmåling!$D$178:$D$182,$B86,$AH$120:$AH$124,'DB materialer'!AK$3))&lt;&gt;0,(SUMIFS(Effektmåling!$J$178:$J$182,Effektmåling!$D$178:$D$182,$B86,$AH$120:$AH$124,'DB materialer'!AK$3))*-T86,"")</f>
        <v/>
      </c>
      <c r="AM86" s="29" t="str">
        <f>IF((SUMIFS(Effektmåling!$J$163:$J$167,Effektmåling!$D$163:$D$167,$B86,$AO$120:$AO$124,'DB materialer'!AM$3))&lt;&gt;0,(SUMIFS(Effektmåling!$J$163:$J$167,Effektmåling!$D$163:$D$167,$B86,$AO$120:$AO$124,'DB materialer'!AM$3))*(-O86)*($C$122),"")</f>
        <v/>
      </c>
      <c r="AN86" s="29" t="str">
        <f>IF((SUMIFS(Effektmåling!$J$163:$J$167,Effektmåling!$D$163:$D$167,$B86,$AO$120:$AO$124,'DB materialer'!AN$3))&lt;&gt;0,(SUMIFS(Effektmåling!$J$163:$J$167,Effektmåling!$D$163:$D$167,$B86,$AO$120:$AO$124,'DB materialer'!AN$3))*(-P86)*($C$122),"")</f>
        <v/>
      </c>
      <c r="AO86" s="29" t="str">
        <f>IF((SUMIFS(Effektmåling!$J$163:$J$167,Effektmåling!$D$163:$D$167,$B86,$AO$120:$AO$124,'DB materialer'!AO$3))&lt;&gt;0,(SUMIFS(Effektmåling!$J$163:$J$167,Effektmåling!$D$163:$D$167,$B86,$AO$120:$AO$124,'DB materialer'!AO$3))*(-Q86)*($C$122),"")</f>
        <v/>
      </c>
      <c r="AP86" s="29" t="str">
        <f>IF((SUMIFS(Effektmåling!$J$163:$J$167,Effektmåling!$D$163:$D$167,$B86,$AO$120:$AO$124,'DB materialer'!AP$3))&lt;&gt;0,(SUMIFS(Effektmåling!$J$163:$J$167,Effektmåling!$D$163:$D$167,$B86,$AO$120:$AO$124,'DB materialer'!AP$3))*(-R86)*($C$122),"")</f>
        <v/>
      </c>
      <c r="AQ86" s="29" t="str">
        <f>IF((SUMIFS(Effektmåling!$J$163:$J$167,Effektmåling!$D$163:$D$167,$B86,$AO$120:$AO$124,'DB materialer'!AQ$3))&lt;&gt;0,(SUMIFS(Effektmåling!$J$163:$J$167,Effektmåling!$D$163:$D$167,$B86,$AO$120:$AO$124,'DB materialer'!AQ$3))*(-S86)*($C$122),"")</f>
        <v/>
      </c>
      <c r="AR86" s="29" t="str">
        <f>IF((SUMIFS(Effektmåling!$J$163:$J$167,Effektmåling!$D$163:$D$167,$B86,$AO$120:$AO$124,'DB materialer'!AR$3))&lt;&gt;0,(SUMIFS(Effektmåling!$J$163:$J$167,Effektmåling!$D$163:$D$167,$B86,$AO$120:$AO$124,'DB materialer'!AR$3))*(-T86)*($C$122),"")</f>
        <v/>
      </c>
      <c r="AT86" s="30">
        <f t="shared" si="79"/>
        <v>-4.427903482080775</v>
      </c>
      <c r="AU86" s="40">
        <f t="shared" si="80"/>
        <v>-0.18290011206828047</v>
      </c>
      <c r="AV86" s="41">
        <f t="shared" si="81"/>
        <v>-0.19850421686746988</v>
      </c>
      <c r="AW86" s="40">
        <f t="shared" si="82"/>
        <v>4.2450033700124949</v>
      </c>
      <c r="AX86" s="41">
        <f t="shared" si="83"/>
        <v>4.2293992652133054</v>
      </c>
      <c r="AY86" s="41">
        <f t="shared" si="84"/>
        <v>-1.5604104799189417E-2</v>
      </c>
      <c r="BA86" s="29" t="str">
        <f>IF((SUMIFS(Effektmåling!$J$178:$J$182,Effektmåling!$D$178:$D$182,$B86,$AH$120:$AH$124,BA$3))&lt;&gt;0,(SUMIFS(Effektmåling!$J$178:$J$182,Effektmåling!$D$178:$D$182,$B86,$AH$120:$AH$124,BA$3))*-AT86,"")</f>
        <v/>
      </c>
      <c r="BB86" s="29" t="str">
        <f>IF((SUMIFS(Effektmåling!$J$178:$J$182,Effektmåling!$D$178:$D$182,$B86,$AH$120:$AH$124,BB$3))&lt;&gt;0,(SUMIFS(Effektmåling!$J$178:$J$182,Effektmåling!$D$178:$D$182,$B86,$AH$120:$AH$124,BB$3))*-AU86,"")</f>
        <v/>
      </c>
      <c r="BC86" s="29" t="str">
        <f>IF((SUMIFS(Effektmåling!$J$178:$J$182,Effektmåling!$D$178:$D$182,$B86,$AH$120:$AH$124,BC$3))&lt;&gt;0,(SUMIFS(Effektmåling!$J$178:$J$182,Effektmåling!$D$178:$D$182,$B86,$AH$120:$AH$124,BC$3))*-AV86,"")</f>
        <v/>
      </c>
      <c r="BD86" s="29" t="str">
        <f>IF((SUMIFS(Effektmåling!$J$178:$J$182,Effektmåling!$D$178:$D$182,$B86,$AH$120:$AH$124,BD$3))&lt;&gt;0,(SUMIFS(Effektmåling!$J$178:$J$182,Effektmåling!$D$178:$D$182,$B86,$AH$120:$AH$124,BD$3))*-AW86,"")</f>
        <v/>
      </c>
      <c r="BE86" s="29" t="str">
        <f>IF((SUMIFS(Effektmåling!$J$178:$J$182,Effektmåling!$D$178:$D$182,$B86,$AH$120:$AH$124,BE$3))&lt;&gt;0,(SUMIFS(Effektmåling!$J$178:$J$182,Effektmåling!$D$178:$D$182,$B86,$AH$120:$AH$124,BE$3))*-AX86,"")</f>
        <v/>
      </c>
      <c r="BF86" s="29" t="str">
        <f>IF((SUMIFS(Effektmåling!$J$178:$J$182,Effektmåling!$D$178:$D$182,$B86,$AH$120:$AH$124,BF$3))&lt;&gt;0,(SUMIFS(Effektmåling!$J$178:$J$182,Effektmåling!$D$178:$D$182,$B86,$AH$120:$AH$124,BF$3))*-AY86,"")</f>
        <v/>
      </c>
      <c r="BH86" s="29" t="str">
        <f>IF((SUMIFS(Effektmåling!$J$163:$J$167,Effektmåling!$D$163:$D$167,$B86,$AO$120:$AO$124,BH$3))&lt;&gt;0,(SUMIFS(Effektmåling!$J$163:$J$167,Effektmåling!$D$163:$D$167,$B86,$AO$120:$AO$124,BH$3))*-AT86,"")</f>
        <v/>
      </c>
      <c r="BI86" s="29" t="str">
        <f>IF((SUMIFS(Effektmåling!$J$163:$J$167,Effektmåling!$D$163:$D$167,$B86,$AO$120:$AO$124,BI$3))&lt;&gt;0,(SUMIFS(Effektmåling!$J$163:$J$167,Effektmåling!$D$163:$D$167,$B86,$AO$120:$AO$124,BI$3))*-AU86,"")</f>
        <v/>
      </c>
      <c r="BJ86" s="29" t="str">
        <f>IF((SUMIFS(Effektmåling!$J$163:$J$167,Effektmåling!$D$163:$D$167,$B86,$AO$120:$AO$124,BJ$3))&lt;&gt;0,(SUMIFS(Effektmåling!$J$163:$J$167,Effektmåling!$D$163:$D$167,$B86,$AO$120:$AO$124,BJ$3))*-AV86,"")</f>
        <v/>
      </c>
      <c r="BK86" s="29" t="str">
        <f>IF((SUMIFS(Effektmåling!$J$163:$J$167,Effektmåling!$D$163:$D$167,$B86,$AO$120:$AO$124,BK$3))&lt;&gt;0,(SUMIFS(Effektmåling!$J$163:$J$167,Effektmåling!$D$163:$D$167,$B86,$AO$120:$AO$124,BK$3))*-AW86,"")</f>
        <v/>
      </c>
      <c r="BL86" s="29" t="str">
        <f>IF((SUMIFS(Effektmåling!$J$163:$J$167,Effektmåling!$D$163:$D$167,$B86,$AO$120:$AO$124,BL$3))&lt;&gt;0,(SUMIFS(Effektmåling!$J$163:$J$167,Effektmåling!$D$163:$D$167,$B86,$AO$120:$AO$124,BL$3))*-AX86,"")</f>
        <v/>
      </c>
      <c r="BM86" s="29" t="str">
        <f>IF((SUMIFS(Effektmåling!$J$163:$J$167,Effektmåling!$D$163:$D$167,$B86,$AO$120:$AO$124,BM$3))&lt;&gt;0,(SUMIFS(Effektmåling!$J$163:$J$167,Effektmåling!$D$163:$D$167,$B86,$AO$120:$AO$124,BM$3))*-AY86,"")</f>
        <v/>
      </c>
    </row>
    <row r="87" spans="1:65" x14ac:dyDescent="0.15">
      <c r="A87" s="19">
        <f t="shared" si="75"/>
        <v>23</v>
      </c>
      <c r="B87" s="19" t="s">
        <v>269</v>
      </c>
      <c r="C87" s="19">
        <v>1</v>
      </c>
      <c r="D87" s="57">
        <v>0</v>
      </c>
      <c r="E87" s="57">
        <v>0</v>
      </c>
      <c r="F87" s="105">
        <v>-2.7440000000000002</v>
      </c>
      <c r="G87" s="22">
        <v>-1.8640000000000001</v>
      </c>
      <c r="H87" s="22">
        <f t="shared" si="77"/>
        <v>-2.0230000000000001</v>
      </c>
      <c r="I87" s="57">
        <v>0</v>
      </c>
      <c r="J87" s="57">
        <v>0</v>
      </c>
      <c r="K87" s="114">
        <v>-7.61358969769545</v>
      </c>
      <c r="L87" s="88">
        <v>-0.18290255078643788</v>
      </c>
      <c r="M87" s="88">
        <v>-0.19850421686746988</v>
      </c>
      <c r="O87" s="40">
        <f t="shared" si="78"/>
        <v>-2.7440000000000002</v>
      </c>
      <c r="P87" s="480">
        <f>(IF(Effektmåling!$Q$241="Ja",-0.3*'DB materialer'!D27+G87,G87))-E87</f>
        <v>-1.8640000000000001</v>
      </c>
      <c r="Q87" s="480">
        <f>(IF(Effektmåling!$Q$241="Ja",1.3*H87,H87))-E87</f>
        <v>-2.0230000000000001</v>
      </c>
      <c r="R87" s="480">
        <f>(IF(Effektmåling!$Q$241="Ja",-0.3*'DB materialer'!D27+G87,G87))-F87</f>
        <v>0.88000000000000012</v>
      </c>
      <c r="S87" s="480">
        <f>(IF(Effektmåling!$Q$241="Ja",1.3*H87,H87))-F87</f>
        <v>0.72100000000000009</v>
      </c>
      <c r="T87" s="480">
        <f>(IF(Effektmåling!$Q$241="Ja",1.3*H87,H87))-(IF(Effektmåling!$Q$241="Ja",-0.3*'DB materialer'!D27+G87,G87))</f>
        <v>-0.15900000000000003</v>
      </c>
      <c r="AE87" s="19">
        <f t="shared" si="76"/>
        <v>21</v>
      </c>
      <c r="AF87" s="29" t="str">
        <f>IF((SUMIFS(Effektmåling!$J$178:$J$182,Effektmåling!$D$178:$D$182,$B87,$AH$120:$AH$124,'DB materialer'!AF$3))&lt;&gt;0,(SUMIFS(Effektmåling!$J$178:$J$182,Effektmåling!$D$178:$D$182,$B87,$AH$120:$AH$124,'DB materialer'!AF$3))*-O87,"")</f>
        <v/>
      </c>
      <c r="AG87" s="29" t="str">
        <f>IF((SUMIFS(Effektmåling!$J$178:$J$182,Effektmåling!$D$178:$D$182,$B87,$AH$120:$AH$124,'DB materialer'!AG$3))&lt;&gt;0,(SUMIFS(Effektmåling!$J$178:$J$182,Effektmåling!$D$178:$D$182,$B87,$AH$120:$AH$124,'DB materialer'!AG$3))*-P87,"")</f>
        <v/>
      </c>
      <c r="AH87" s="29" t="str">
        <f>IF((SUMIFS(Effektmåling!$J$178:$J$182,Effektmåling!$D$178:$D$182,$B87,$AH$120:$AH$124,'DB materialer'!AH$3))&lt;&gt;0,(SUMIFS(Effektmåling!$J$178:$J$182,Effektmåling!$D$178:$D$182,$B87,$AH$120:$AH$124,'DB materialer'!AH$3))*-Q87,"")</f>
        <v/>
      </c>
      <c r="AI87" s="29" t="str">
        <f>IF((SUMIFS(Effektmåling!$J$178:$J$182,Effektmåling!$D$178:$D$182,$B87,$AH$120:$AH$124,'DB materialer'!AI$3))&lt;&gt;0,(SUMIFS(Effektmåling!$J$178:$J$182,Effektmåling!$D$178:$D$182,$B87,$AH$120:$AH$124,'DB materialer'!AI$3))*-R87,"")</f>
        <v/>
      </c>
      <c r="AJ87" s="29" t="str">
        <f>IF((SUMIFS(Effektmåling!$J$178:$J$182,Effektmåling!$D$178:$D$182,$B87,$AH$120:$AH$124,'DB materialer'!AJ$3))&lt;&gt;0,(SUMIFS(Effektmåling!$J$178:$J$182,Effektmåling!$D$178:$D$182,$B87,$AH$120:$AH$124,'DB materialer'!AJ$3))*-S87,"")</f>
        <v/>
      </c>
      <c r="AK87" s="29" t="str">
        <f>IF((SUMIFS(Effektmåling!$J$178:$J$182,Effektmåling!$D$178:$D$182,$B87,$AH$120:$AH$124,'DB materialer'!AK$3))&lt;&gt;0,(SUMIFS(Effektmåling!$J$178:$J$182,Effektmåling!$D$178:$D$182,$B87,$AH$120:$AH$124,'DB materialer'!AK$3))*-T87,"")</f>
        <v/>
      </c>
      <c r="AM87" s="29" t="str">
        <f>IF((SUMIFS(Effektmåling!$J$163:$J$167,Effektmåling!$D$163:$D$167,$B87,$AO$120:$AO$124,'DB materialer'!AM$3))&lt;&gt;0,(SUMIFS(Effektmåling!$J$163:$J$167,Effektmåling!$D$163:$D$167,$B87,$AO$120:$AO$124,'DB materialer'!AM$3))*(-O87)*($C$122),"")</f>
        <v/>
      </c>
      <c r="AN87" s="29" t="str">
        <f>IF((SUMIFS(Effektmåling!$J$163:$J$167,Effektmåling!$D$163:$D$167,$B87,$AO$120:$AO$124,'DB materialer'!AN$3))&lt;&gt;0,(SUMIFS(Effektmåling!$J$163:$J$167,Effektmåling!$D$163:$D$167,$B87,$AO$120:$AO$124,'DB materialer'!AN$3))*(-P87)*($C$122),"")</f>
        <v/>
      </c>
      <c r="AO87" s="29" t="str">
        <f>IF((SUMIFS(Effektmåling!$J$163:$J$167,Effektmåling!$D$163:$D$167,$B87,$AO$120:$AO$124,'DB materialer'!AO$3))&lt;&gt;0,(SUMIFS(Effektmåling!$J$163:$J$167,Effektmåling!$D$163:$D$167,$B87,$AO$120:$AO$124,'DB materialer'!AO$3))*(-Q87)*($C$122),"")</f>
        <v/>
      </c>
      <c r="AP87" s="29" t="str">
        <f>IF((SUMIFS(Effektmåling!$J$163:$J$167,Effektmåling!$D$163:$D$167,$B87,$AO$120:$AO$124,'DB materialer'!AP$3))&lt;&gt;0,(SUMIFS(Effektmåling!$J$163:$J$167,Effektmåling!$D$163:$D$167,$B87,$AO$120:$AO$124,'DB materialer'!AP$3))*(-R87)*($C$122),"")</f>
        <v/>
      </c>
      <c r="AQ87" s="29" t="str">
        <f>IF((SUMIFS(Effektmåling!$J$163:$J$167,Effektmåling!$D$163:$D$167,$B87,$AO$120:$AO$124,'DB materialer'!AQ$3))&lt;&gt;0,(SUMIFS(Effektmåling!$J$163:$J$167,Effektmåling!$D$163:$D$167,$B87,$AO$120:$AO$124,'DB materialer'!AQ$3))*(-S87)*($C$122),"")</f>
        <v/>
      </c>
      <c r="AR87" s="29" t="str">
        <f>IF((SUMIFS(Effektmåling!$J$163:$J$167,Effektmåling!$D$163:$D$167,$B87,$AO$120:$AO$124,'DB materialer'!AR$3))&lt;&gt;0,(SUMIFS(Effektmåling!$J$163:$J$167,Effektmåling!$D$163:$D$167,$B87,$AO$120:$AO$124,'DB materialer'!AR$3))*(-T87)*($C$122),"")</f>
        <v/>
      </c>
      <c r="AT87" s="30">
        <f t="shared" si="79"/>
        <v>-7.61358969769545</v>
      </c>
      <c r="AU87" s="40">
        <f t="shared" si="80"/>
        <v>-0.18290255078643788</v>
      </c>
      <c r="AV87" s="41">
        <f t="shared" si="81"/>
        <v>-0.19850421686746988</v>
      </c>
      <c r="AW87" s="40">
        <f t="shared" si="82"/>
        <v>7.4306871469090119</v>
      </c>
      <c r="AX87" s="41">
        <f t="shared" si="83"/>
        <v>7.4150854808279805</v>
      </c>
      <c r="AY87" s="41">
        <f t="shared" si="84"/>
        <v>-1.5601666081032001E-2</v>
      </c>
      <c r="BA87" s="29" t="str">
        <f>IF((SUMIFS(Effektmåling!$J$178:$J$182,Effektmåling!$D$178:$D$182,$B87,$AH$120:$AH$124,BA$3))&lt;&gt;0,(SUMIFS(Effektmåling!$J$178:$J$182,Effektmåling!$D$178:$D$182,$B87,$AH$120:$AH$124,BA$3))*-AT87,"")</f>
        <v/>
      </c>
      <c r="BB87" s="29" t="str">
        <f>IF((SUMIFS(Effektmåling!$J$178:$J$182,Effektmåling!$D$178:$D$182,$B87,$AH$120:$AH$124,BB$3))&lt;&gt;0,(SUMIFS(Effektmåling!$J$178:$J$182,Effektmåling!$D$178:$D$182,$B87,$AH$120:$AH$124,BB$3))*-AU87,"")</f>
        <v/>
      </c>
      <c r="BC87" s="29" t="str">
        <f>IF((SUMIFS(Effektmåling!$J$178:$J$182,Effektmåling!$D$178:$D$182,$B87,$AH$120:$AH$124,BC$3))&lt;&gt;0,(SUMIFS(Effektmåling!$J$178:$J$182,Effektmåling!$D$178:$D$182,$B87,$AH$120:$AH$124,BC$3))*-AV87,"")</f>
        <v/>
      </c>
      <c r="BD87" s="29" t="str">
        <f>IF((SUMIFS(Effektmåling!$J$178:$J$182,Effektmåling!$D$178:$D$182,$B87,$AH$120:$AH$124,BD$3))&lt;&gt;0,(SUMIFS(Effektmåling!$J$178:$J$182,Effektmåling!$D$178:$D$182,$B87,$AH$120:$AH$124,BD$3))*-AW87,"")</f>
        <v/>
      </c>
      <c r="BE87" s="29" t="str">
        <f>IF((SUMIFS(Effektmåling!$J$178:$J$182,Effektmåling!$D$178:$D$182,$B87,$AH$120:$AH$124,BE$3))&lt;&gt;0,(SUMIFS(Effektmåling!$J$178:$J$182,Effektmåling!$D$178:$D$182,$B87,$AH$120:$AH$124,BE$3))*-AX87,"")</f>
        <v/>
      </c>
      <c r="BF87" s="29" t="str">
        <f>IF((SUMIFS(Effektmåling!$J$178:$J$182,Effektmåling!$D$178:$D$182,$B87,$AH$120:$AH$124,BF$3))&lt;&gt;0,(SUMIFS(Effektmåling!$J$178:$J$182,Effektmåling!$D$178:$D$182,$B87,$AH$120:$AH$124,BF$3))*-AY87,"")</f>
        <v/>
      </c>
      <c r="BH87" s="29" t="str">
        <f>IF((SUMIFS(Effektmåling!$J$163:$J$167,Effektmåling!$D$163:$D$167,$B87,$AO$120:$AO$124,BH$3))&lt;&gt;0,(SUMIFS(Effektmåling!$J$163:$J$167,Effektmåling!$D$163:$D$167,$B87,$AO$120:$AO$124,BH$3))*-AT87,"")</f>
        <v/>
      </c>
      <c r="BI87" s="29" t="str">
        <f>IF((SUMIFS(Effektmåling!$J$163:$J$167,Effektmåling!$D$163:$D$167,$B87,$AO$120:$AO$124,BI$3))&lt;&gt;0,(SUMIFS(Effektmåling!$J$163:$J$167,Effektmåling!$D$163:$D$167,$B87,$AO$120:$AO$124,BI$3))*-AU87,"")</f>
        <v/>
      </c>
      <c r="BJ87" s="29" t="str">
        <f>IF((SUMIFS(Effektmåling!$J$163:$J$167,Effektmåling!$D$163:$D$167,$B87,$AO$120:$AO$124,BJ$3))&lt;&gt;0,(SUMIFS(Effektmåling!$J$163:$J$167,Effektmåling!$D$163:$D$167,$B87,$AO$120:$AO$124,BJ$3))*-AV87,"")</f>
        <v/>
      </c>
      <c r="BK87" s="29" t="str">
        <f>IF((SUMIFS(Effektmåling!$J$163:$J$167,Effektmåling!$D$163:$D$167,$B87,$AO$120:$AO$124,BK$3))&lt;&gt;0,(SUMIFS(Effektmåling!$J$163:$J$167,Effektmåling!$D$163:$D$167,$B87,$AO$120:$AO$124,BK$3))*-AW87,"")</f>
        <v/>
      </c>
      <c r="BL87" s="29" t="str">
        <f>IF((SUMIFS(Effektmåling!$J$163:$J$167,Effektmåling!$D$163:$D$167,$B87,$AO$120:$AO$124,BL$3))&lt;&gt;0,(SUMIFS(Effektmåling!$J$163:$J$167,Effektmåling!$D$163:$D$167,$B87,$AO$120:$AO$124,BL$3))*-AX87,"")</f>
        <v/>
      </c>
      <c r="BM87" s="29" t="str">
        <f>IF((SUMIFS(Effektmåling!$J$163:$J$167,Effektmåling!$D$163:$D$167,$B87,$AO$120:$AO$124,BM$3))&lt;&gt;0,(SUMIFS(Effektmåling!$J$163:$J$167,Effektmåling!$D$163:$D$167,$B87,$AO$120:$AO$124,BM$3))*-AY87,"")</f>
        <v/>
      </c>
    </row>
    <row r="88" spans="1:65" x14ac:dyDescent="0.15">
      <c r="A88" s="19">
        <f t="shared" si="75"/>
        <v>24</v>
      </c>
      <c r="B88" s="19" t="s">
        <v>270</v>
      </c>
      <c r="C88" s="19">
        <v>1</v>
      </c>
      <c r="D88" s="57">
        <v>0</v>
      </c>
      <c r="E88" s="57">
        <v>0</v>
      </c>
      <c r="F88" s="105">
        <v>-2.2810000000000001</v>
      </c>
      <c r="G88" s="22">
        <v>-1.417</v>
      </c>
      <c r="H88" s="22">
        <f t="shared" si="77"/>
        <v>-3.5205000000000002</v>
      </c>
      <c r="I88" s="57">
        <v>0</v>
      </c>
      <c r="J88" s="57">
        <v>0</v>
      </c>
      <c r="K88" s="114">
        <v>-7.1327314009988951</v>
      </c>
      <c r="L88" s="88">
        <v>-7.9897876807613927E-2</v>
      </c>
      <c r="M88" s="88">
        <v>-0.19850421686746988</v>
      </c>
      <c r="O88" s="40">
        <f t="shared" si="78"/>
        <v>-2.2810000000000001</v>
      </c>
      <c r="P88" s="480">
        <f>(IF(Effektmåling!$Q$241="Ja",-0.3*'DB materialer'!D28+G88,G88))-E88</f>
        <v>-1.417</v>
      </c>
      <c r="Q88" s="480">
        <f>(IF(Effektmåling!$Q$241="Ja",1.3*H88,H88))-E88</f>
        <v>-3.5205000000000002</v>
      </c>
      <c r="R88" s="480">
        <f>(IF(Effektmåling!$Q$241="Ja",-0.3*'DB materialer'!D28+G88,G88))-F88</f>
        <v>0.8640000000000001</v>
      </c>
      <c r="S88" s="480">
        <f>(IF(Effektmåling!$Q$241="Ja",1.3*H88,H88))-F88</f>
        <v>-1.2395</v>
      </c>
      <c r="T88" s="480">
        <f>(IF(Effektmåling!$Q$241="Ja",1.3*H88,H88))-(IF(Effektmåling!$Q$241="Ja",-0.3*'DB materialer'!D28+G88,G88))</f>
        <v>-2.1035000000000004</v>
      </c>
      <c r="AE88" s="19">
        <f t="shared" si="76"/>
        <v>22</v>
      </c>
      <c r="AF88" s="29" t="str">
        <f>IF((SUMIFS(Effektmåling!$J$178:$J$182,Effektmåling!$D$178:$D$182,$B88,$AH$120:$AH$124,'DB materialer'!AF$3))&lt;&gt;0,(SUMIFS(Effektmåling!$J$178:$J$182,Effektmåling!$D$178:$D$182,$B88,$AH$120:$AH$124,'DB materialer'!AF$3))*-O88,"")</f>
        <v/>
      </c>
      <c r="AG88" s="29" t="str">
        <f>IF((SUMIFS(Effektmåling!$J$178:$J$182,Effektmåling!$D$178:$D$182,$B88,$AH$120:$AH$124,'DB materialer'!AG$3))&lt;&gt;0,(SUMIFS(Effektmåling!$J$178:$J$182,Effektmåling!$D$178:$D$182,$B88,$AH$120:$AH$124,'DB materialer'!AG$3))*-P88,"")</f>
        <v/>
      </c>
      <c r="AH88" s="29" t="str">
        <f>IF((SUMIFS(Effektmåling!$J$178:$J$182,Effektmåling!$D$178:$D$182,$B88,$AH$120:$AH$124,'DB materialer'!AH$3))&lt;&gt;0,(SUMIFS(Effektmåling!$J$178:$J$182,Effektmåling!$D$178:$D$182,$B88,$AH$120:$AH$124,'DB materialer'!AH$3))*-Q88,"")</f>
        <v/>
      </c>
      <c r="AI88" s="29" t="str">
        <f>IF((SUMIFS(Effektmåling!$J$178:$J$182,Effektmåling!$D$178:$D$182,$B88,$AH$120:$AH$124,'DB materialer'!AI$3))&lt;&gt;0,(SUMIFS(Effektmåling!$J$178:$J$182,Effektmåling!$D$178:$D$182,$B88,$AH$120:$AH$124,'DB materialer'!AI$3))*-R88,"")</f>
        <v/>
      </c>
      <c r="AJ88" s="29" t="str">
        <f>IF((SUMIFS(Effektmåling!$J$178:$J$182,Effektmåling!$D$178:$D$182,$B88,$AH$120:$AH$124,'DB materialer'!AJ$3))&lt;&gt;0,(SUMIFS(Effektmåling!$J$178:$J$182,Effektmåling!$D$178:$D$182,$B88,$AH$120:$AH$124,'DB materialer'!AJ$3))*-S88,"")</f>
        <v/>
      </c>
      <c r="AK88" s="29" t="str">
        <f>IF((SUMIFS(Effektmåling!$J$178:$J$182,Effektmåling!$D$178:$D$182,$B88,$AH$120:$AH$124,'DB materialer'!AK$3))&lt;&gt;0,(SUMIFS(Effektmåling!$J$178:$J$182,Effektmåling!$D$178:$D$182,$B88,$AH$120:$AH$124,'DB materialer'!AK$3))*-T88,"")</f>
        <v/>
      </c>
      <c r="AM88" s="29" t="str">
        <f>IF((SUMIFS(Effektmåling!$J$163:$J$167,Effektmåling!$D$163:$D$167,$B88,$AO$120:$AO$124,'DB materialer'!AM$3))&lt;&gt;0,(SUMIFS(Effektmåling!$J$163:$J$167,Effektmåling!$D$163:$D$167,$B88,$AO$120:$AO$124,'DB materialer'!AM$3))*(-O88)*($C$122),"")</f>
        <v/>
      </c>
      <c r="AN88" s="29" t="str">
        <f>IF((SUMIFS(Effektmåling!$J$163:$J$167,Effektmåling!$D$163:$D$167,$B88,$AO$120:$AO$124,'DB materialer'!AN$3))&lt;&gt;0,(SUMIFS(Effektmåling!$J$163:$J$167,Effektmåling!$D$163:$D$167,$B88,$AO$120:$AO$124,'DB materialer'!AN$3))*(-P88)*($C$122),"")</f>
        <v/>
      </c>
      <c r="AO88" s="29" t="str">
        <f>IF((SUMIFS(Effektmåling!$J$163:$J$167,Effektmåling!$D$163:$D$167,$B88,$AO$120:$AO$124,'DB materialer'!AO$3))&lt;&gt;0,(SUMIFS(Effektmåling!$J$163:$J$167,Effektmåling!$D$163:$D$167,$B88,$AO$120:$AO$124,'DB materialer'!AO$3))*(-Q88)*($C$122),"")</f>
        <v/>
      </c>
      <c r="AP88" s="29" t="str">
        <f>IF((SUMIFS(Effektmåling!$J$163:$J$167,Effektmåling!$D$163:$D$167,$B88,$AO$120:$AO$124,'DB materialer'!AP$3))&lt;&gt;0,(SUMIFS(Effektmåling!$J$163:$J$167,Effektmåling!$D$163:$D$167,$B88,$AO$120:$AO$124,'DB materialer'!AP$3))*(-R88)*($C$122),"")</f>
        <v/>
      </c>
      <c r="AQ88" s="29" t="str">
        <f>IF((SUMIFS(Effektmåling!$J$163:$J$167,Effektmåling!$D$163:$D$167,$B88,$AO$120:$AO$124,'DB materialer'!AQ$3))&lt;&gt;0,(SUMIFS(Effektmåling!$J$163:$J$167,Effektmåling!$D$163:$D$167,$B88,$AO$120:$AO$124,'DB materialer'!AQ$3))*(-S88)*($C$122),"")</f>
        <v/>
      </c>
      <c r="AR88" s="29" t="str">
        <f>IF((SUMIFS(Effektmåling!$J$163:$J$167,Effektmåling!$D$163:$D$167,$B88,$AO$120:$AO$124,'DB materialer'!AR$3))&lt;&gt;0,(SUMIFS(Effektmåling!$J$163:$J$167,Effektmåling!$D$163:$D$167,$B88,$AO$120:$AO$124,'DB materialer'!AR$3))*(-T88)*($C$122),"")</f>
        <v/>
      </c>
      <c r="AT88" s="30">
        <f t="shared" si="79"/>
        <v>-7.1327314009988951</v>
      </c>
      <c r="AU88" s="40">
        <f t="shared" si="80"/>
        <v>-7.9897876807613927E-2</v>
      </c>
      <c r="AV88" s="41">
        <f t="shared" si="81"/>
        <v>-0.19850421686746988</v>
      </c>
      <c r="AW88" s="40">
        <f t="shared" si="82"/>
        <v>7.0528335241912812</v>
      </c>
      <c r="AX88" s="41">
        <f t="shared" si="83"/>
        <v>6.9342271841314256</v>
      </c>
      <c r="AY88" s="41">
        <f t="shared" si="84"/>
        <v>-0.11860634005985596</v>
      </c>
      <c r="BA88" s="29" t="str">
        <f>IF((SUMIFS(Effektmåling!$J$178:$J$182,Effektmåling!$D$178:$D$182,$B88,$AH$120:$AH$124,BA$3))&lt;&gt;0,(SUMIFS(Effektmåling!$J$178:$J$182,Effektmåling!$D$178:$D$182,$B88,$AH$120:$AH$124,BA$3))*-AT88,"")</f>
        <v/>
      </c>
      <c r="BB88" s="29" t="str">
        <f>IF((SUMIFS(Effektmåling!$J$178:$J$182,Effektmåling!$D$178:$D$182,$B88,$AH$120:$AH$124,BB$3))&lt;&gt;0,(SUMIFS(Effektmåling!$J$178:$J$182,Effektmåling!$D$178:$D$182,$B88,$AH$120:$AH$124,BB$3))*-AU88,"")</f>
        <v/>
      </c>
      <c r="BC88" s="29" t="str">
        <f>IF((SUMIFS(Effektmåling!$J$178:$J$182,Effektmåling!$D$178:$D$182,$B88,$AH$120:$AH$124,BC$3))&lt;&gt;0,(SUMIFS(Effektmåling!$J$178:$J$182,Effektmåling!$D$178:$D$182,$B88,$AH$120:$AH$124,BC$3))*-AV88,"")</f>
        <v/>
      </c>
      <c r="BD88" s="29" t="str">
        <f>IF((SUMIFS(Effektmåling!$J$178:$J$182,Effektmåling!$D$178:$D$182,$B88,$AH$120:$AH$124,BD$3))&lt;&gt;0,(SUMIFS(Effektmåling!$J$178:$J$182,Effektmåling!$D$178:$D$182,$B88,$AH$120:$AH$124,BD$3))*-AW88,"")</f>
        <v/>
      </c>
      <c r="BE88" s="29" t="str">
        <f>IF((SUMIFS(Effektmåling!$J$178:$J$182,Effektmåling!$D$178:$D$182,$B88,$AH$120:$AH$124,BE$3))&lt;&gt;0,(SUMIFS(Effektmåling!$J$178:$J$182,Effektmåling!$D$178:$D$182,$B88,$AH$120:$AH$124,BE$3))*-AX88,"")</f>
        <v/>
      </c>
      <c r="BF88" s="29" t="str">
        <f>IF((SUMIFS(Effektmåling!$J$178:$J$182,Effektmåling!$D$178:$D$182,$B88,$AH$120:$AH$124,BF$3))&lt;&gt;0,(SUMIFS(Effektmåling!$J$178:$J$182,Effektmåling!$D$178:$D$182,$B88,$AH$120:$AH$124,BF$3))*-AY88,"")</f>
        <v/>
      </c>
      <c r="BH88" s="29" t="str">
        <f>IF((SUMIFS(Effektmåling!$J$163:$J$167,Effektmåling!$D$163:$D$167,$B88,$AO$120:$AO$124,BH$3))&lt;&gt;0,(SUMIFS(Effektmåling!$J$163:$J$167,Effektmåling!$D$163:$D$167,$B88,$AO$120:$AO$124,BH$3))*-AT88,"")</f>
        <v/>
      </c>
      <c r="BI88" s="29" t="str">
        <f>IF((SUMIFS(Effektmåling!$J$163:$J$167,Effektmåling!$D$163:$D$167,$B88,$AO$120:$AO$124,BI$3))&lt;&gt;0,(SUMIFS(Effektmåling!$J$163:$J$167,Effektmåling!$D$163:$D$167,$B88,$AO$120:$AO$124,BI$3))*-AU88,"")</f>
        <v/>
      </c>
      <c r="BJ88" s="29" t="str">
        <f>IF((SUMIFS(Effektmåling!$J$163:$J$167,Effektmåling!$D$163:$D$167,$B88,$AO$120:$AO$124,BJ$3))&lt;&gt;0,(SUMIFS(Effektmåling!$J$163:$J$167,Effektmåling!$D$163:$D$167,$B88,$AO$120:$AO$124,BJ$3))*-AV88,"")</f>
        <v/>
      </c>
      <c r="BK88" s="29" t="str">
        <f>IF((SUMIFS(Effektmåling!$J$163:$J$167,Effektmåling!$D$163:$D$167,$B88,$AO$120:$AO$124,BK$3))&lt;&gt;0,(SUMIFS(Effektmåling!$J$163:$J$167,Effektmåling!$D$163:$D$167,$B88,$AO$120:$AO$124,BK$3))*-AW88,"")</f>
        <v/>
      </c>
      <c r="BL88" s="29" t="str">
        <f>IF((SUMIFS(Effektmåling!$J$163:$J$167,Effektmåling!$D$163:$D$167,$B88,$AO$120:$AO$124,BL$3))&lt;&gt;0,(SUMIFS(Effektmåling!$J$163:$J$167,Effektmåling!$D$163:$D$167,$B88,$AO$120:$AO$124,BL$3))*-AX88,"")</f>
        <v/>
      </c>
      <c r="BM88" s="29" t="str">
        <f>IF((SUMIFS(Effektmåling!$J$163:$J$167,Effektmåling!$D$163:$D$167,$B88,$AO$120:$AO$124,BM$3))&lt;&gt;0,(SUMIFS(Effektmåling!$J$163:$J$167,Effektmåling!$D$163:$D$167,$B88,$AO$120:$AO$124,BM$3))*-AY88,"")</f>
        <v/>
      </c>
    </row>
    <row r="89" spans="1:65" x14ac:dyDescent="0.15">
      <c r="A89" s="19">
        <f t="shared" si="75"/>
        <v>25</v>
      </c>
      <c r="B89" s="19" t="s">
        <v>271</v>
      </c>
      <c r="C89" s="19">
        <v>1</v>
      </c>
      <c r="D89" s="57">
        <v>0</v>
      </c>
      <c r="E89" s="57">
        <v>0</v>
      </c>
      <c r="F89" s="105">
        <v>-0.33800000000000002</v>
      </c>
      <c r="G89" s="22">
        <v>0</v>
      </c>
      <c r="H89" s="22">
        <f t="shared" si="77"/>
        <v>-2.7381000000000002</v>
      </c>
      <c r="I89" s="57">
        <v>0</v>
      </c>
      <c r="J89" s="57">
        <v>0</v>
      </c>
      <c r="K89" s="114">
        <v>0</v>
      </c>
      <c r="L89" s="90">
        <v>0</v>
      </c>
      <c r="M89" s="88">
        <v>-0.19850421686746988</v>
      </c>
      <c r="O89" s="40">
        <f t="shared" si="78"/>
        <v>-0.33800000000000002</v>
      </c>
      <c r="P89" s="480">
        <f>(IF(Effektmåling!$Q$241="Ja",-0.3*'DB materialer'!D29+G89,G89))-E89</f>
        <v>0</v>
      </c>
      <c r="Q89" s="480">
        <f>(IF(Effektmåling!$Q$241="Ja",1.3*H89,H89))-E89</f>
        <v>-2.7381000000000002</v>
      </c>
      <c r="R89" s="480">
        <f>(IF(Effektmåling!$Q$241="Ja",-0.3*'DB materialer'!D29+G89,G89))-F89</f>
        <v>0.33800000000000002</v>
      </c>
      <c r="S89" s="480">
        <f>(IF(Effektmåling!$Q$241="Ja",1.3*H89,H89))-F89</f>
        <v>-2.4001000000000001</v>
      </c>
      <c r="T89" s="480">
        <f>(IF(Effektmåling!$Q$241="Ja",1.3*H89,H89))-(IF(Effektmåling!$Q$241="Ja",-0.3*'DB materialer'!D29+G89,G89))</f>
        <v>-2.7381000000000002</v>
      </c>
      <c r="AE89" s="19">
        <f t="shared" si="76"/>
        <v>23</v>
      </c>
      <c r="AF89" s="29" t="str">
        <f>IF((SUMIFS(Effektmåling!$J$178:$J$182,Effektmåling!$D$178:$D$182,$B89,$AH$120:$AH$124,'DB materialer'!AF$3))&lt;&gt;0,(SUMIFS(Effektmåling!$J$178:$J$182,Effektmåling!$D$178:$D$182,$B89,$AH$120:$AH$124,'DB materialer'!AF$3))*-O89,"")</f>
        <v/>
      </c>
      <c r="AG89" s="29" t="str">
        <f>IF((SUMIFS(Effektmåling!$J$178:$J$182,Effektmåling!$D$178:$D$182,$B89,$AH$120:$AH$124,'DB materialer'!AG$3))&lt;&gt;0,(SUMIFS(Effektmåling!$J$178:$J$182,Effektmåling!$D$178:$D$182,$B89,$AH$120:$AH$124,'DB materialer'!AG$3))*-P89,"")</f>
        <v/>
      </c>
      <c r="AH89" s="29" t="str">
        <f>IF((SUMIFS(Effektmåling!$J$178:$J$182,Effektmåling!$D$178:$D$182,$B89,$AH$120:$AH$124,'DB materialer'!AH$3))&lt;&gt;0,(SUMIFS(Effektmåling!$J$178:$J$182,Effektmåling!$D$178:$D$182,$B89,$AH$120:$AH$124,'DB materialer'!AH$3))*-Q89,"")</f>
        <v/>
      </c>
      <c r="AI89" s="29" t="str">
        <f>IF((SUMIFS(Effektmåling!$J$178:$J$182,Effektmåling!$D$178:$D$182,$B89,$AH$120:$AH$124,'DB materialer'!AI$3))&lt;&gt;0,(SUMIFS(Effektmåling!$J$178:$J$182,Effektmåling!$D$178:$D$182,$B89,$AH$120:$AH$124,'DB materialer'!AI$3))*-R89,"")</f>
        <v/>
      </c>
      <c r="AJ89" s="29" t="str">
        <f>IF((SUMIFS(Effektmåling!$J$178:$J$182,Effektmåling!$D$178:$D$182,$B89,$AH$120:$AH$124,'DB materialer'!AJ$3))&lt;&gt;0,(SUMIFS(Effektmåling!$J$178:$J$182,Effektmåling!$D$178:$D$182,$B89,$AH$120:$AH$124,'DB materialer'!AJ$3))*-S89,"")</f>
        <v/>
      </c>
      <c r="AK89" s="29" t="str">
        <f>IF((SUMIFS(Effektmåling!$J$178:$J$182,Effektmåling!$D$178:$D$182,$B89,$AH$120:$AH$124,'DB materialer'!AK$3))&lt;&gt;0,(SUMIFS(Effektmåling!$J$178:$J$182,Effektmåling!$D$178:$D$182,$B89,$AH$120:$AH$124,'DB materialer'!AK$3))*-T89,"")</f>
        <v/>
      </c>
      <c r="AM89" s="29" t="str">
        <f>IF((SUMIFS(Effektmåling!$J$163:$J$167,Effektmåling!$D$163:$D$167,$B89,$AO$120:$AO$124,'DB materialer'!AM$3))&lt;&gt;0,(SUMIFS(Effektmåling!$J$163:$J$167,Effektmåling!$D$163:$D$167,$B89,$AO$120:$AO$124,'DB materialer'!AM$3))*(-O89)*($C$122),"")</f>
        <v/>
      </c>
      <c r="AN89" s="29" t="str">
        <f>IF((SUMIFS(Effektmåling!$J$163:$J$167,Effektmåling!$D$163:$D$167,$B89,$AO$120:$AO$124,'DB materialer'!AN$3))&lt;&gt;0,(SUMIFS(Effektmåling!$J$163:$J$167,Effektmåling!$D$163:$D$167,$B89,$AO$120:$AO$124,'DB materialer'!AN$3))*(-P89)*($C$122),"")</f>
        <v/>
      </c>
      <c r="AO89" s="29" t="str">
        <f>IF((SUMIFS(Effektmåling!$J$163:$J$167,Effektmåling!$D$163:$D$167,$B89,$AO$120:$AO$124,'DB materialer'!AO$3))&lt;&gt;0,(SUMIFS(Effektmåling!$J$163:$J$167,Effektmåling!$D$163:$D$167,$B89,$AO$120:$AO$124,'DB materialer'!AO$3))*(-Q89)*($C$122),"")</f>
        <v/>
      </c>
      <c r="AP89" s="29" t="str">
        <f>IF((SUMIFS(Effektmåling!$J$163:$J$167,Effektmåling!$D$163:$D$167,$B89,$AO$120:$AO$124,'DB materialer'!AP$3))&lt;&gt;0,(SUMIFS(Effektmåling!$J$163:$J$167,Effektmåling!$D$163:$D$167,$B89,$AO$120:$AO$124,'DB materialer'!AP$3))*(-R89)*($C$122),"")</f>
        <v/>
      </c>
      <c r="AQ89" s="29" t="str">
        <f>IF((SUMIFS(Effektmåling!$J$163:$J$167,Effektmåling!$D$163:$D$167,$B89,$AO$120:$AO$124,'DB materialer'!AQ$3))&lt;&gt;0,(SUMIFS(Effektmåling!$J$163:$J$167,Effektmåling!$D$163:$D$167,$B89,$AO$120:$AO$124,'DB materialer'!AQ$3))*(-S89)*($C$122),"")</f>
        <v/>
      </c>
      <c r="AR89" s="29" t="str">
        <f>IF((SUMIFS(Effektmåling!$J$163:$J$167,Effektmåling!$D$163:$D$167,$B89,$AO$120:$AO$124,'DB materialer'!AR$3))&lt;&gt;0,(SUMIFS(Effektmåling!$J$163:$J$167,Effektmåling!$D$163:$D$167,$B89,$AO$120:$AO$124,'DB materialer'!AR$3))*(-T89)*($C$122),"")</f>
        <v/>
      </c>
      <c r="AT89" s="30">
        <f t="shared" si="79"/>
        <v>1.0000000000000001E-30</v>
      </c>
      <c r="AU89" s="40">
        <f t="shared" si="80"/>
        <v>1.0000000000000001E-30</v>
      </c>
      <c r="AV89" s="41">
        <f t="shared" si="81"/>
        <v>-0.19850421686746988</v>
      </c>
      <c r="AW89" s="40">
        <f t="shared" si="82"/>
        <v>1.0000000000000001E-30</v>
      </c>
      <c r="AX89" s="41">
        <f t="shared" si="83"/>
        <v>-0.19850421686746988</v>
      </c>
      <c r="AY89" s="41">
        <f t="shared" si="84"/>
        <v>-0.19850421686746988</v>
      </c>
      <c r="BA89" s="29" t="str">
        <f>IF((SUMIFS(Effektmåling!$J$178:$J$182,Effektmåling!$D$178:$D$182,$B89,$AH$120:$AH$124,BA$3))&lt;&gt;0,(SUMIFS(Effektmåling!$J$178:$J$182,Effektmåling!$D$178:$D$182,$B89,$AH$120:$AH$124,BA$3))*-AT89,"")</f>
        <v/>
      </c>
      <c r="BB89" s="29" t="str">
        <f>IF((SUMIFS(Effektmåling!$J$178:$J$182,Effektmåling!$D$178:$D$182,$B89,$AH$120:$AH$124,BB$3))&lt;&gt;0,(SUMIFS(Effektmåling!$J$178:$J$182,Effektmåling!$D$178:$D$182,$B89,$AH$120:$AH$124,BB$3))*-AU89,"")</f>
        <v/>
      </c>
      <c r="BC89" s="29" t="str">
        <f>IF((SUMIFS(Effektmåling!$J$178:$J$182,Effektmåling!$D$178:$D$182,$B89,$AH$120:$AH$124,BC$3))&lt;&gt;0,(SUMIFS(Effektmåling!$J$178:$J$182,Effektmåling!$D$178:$D$182,$B89,$AH$120:$AH$124,BC$3))*-AV89,"")</f>
        <v/>
      </c>
      <c r="BD89" s="29" t="str">
        <f>IF((SUMIFS(Effektmåling!$J$178:$J$182,Effektmåling!$D$178:$D$182,$B89,$AH$120:$AH$124,BD$3))&lt;&gt;0,(SUMIFS(Effektmåling!$J$178:$J$182,Effektmåling!$D$178:$D$182,$B89,$AH$120:$AH$124,BD$3))*-AW89,"")</f>
        <v/>
      </c>
      <c r="BE89" s="29" t="str">
        <f>IF((SUMIFS(Effektmåling!$J$178:$J$182,Effektmåling!$D$178:$D$182,$B89,$AH$120:$AH$124,BE$3))&lt;&gt;0,(SUMIFS(Effektmåling!$J$178:$J$182,Effektmåling!$D$178:$D$182,$B89,$AH$120:$AH$124,BE$3))*-AX89,"")</f>
        <v/>
      </c>
      <c r="BF89" s="29" t="str">
        <f>IF((SUMIFS(Effektmåling!$J$178:$J$182,Effektmåling!$D$178:$D$182,$B89,$AH$120:$AH$124,BF$3))&lt;&gt;0,(SUMIFS(Effektmåling!$J$178:$J$182,Effektmåling!$D$178:$D$182,$B89,$AH$120:$AH$124,BF$3))*-AY89,"")</f>
        <v/>
      </c>
      <c r="BH89" s="29" t="str">
        <f>IF((SUMIFS(Effektmåling!$J$163:$J$167,Effektmåling!$D$163:$D$167,$B89,$AO$120:$AO$124,BH$3))&lt;&gt;0,(SUMIFS(Effektmåling!$J$163:$J$167,Effektmåling!$D$163:$D$167,$B89,$AO$120:$AO$124,BH$3))*-AT89,"")</f>
        <v/>
      </c>
      <c r="BI89" s="29" t="str">
        <f>IF((SUMIFS(Effektmåling!$J$163:$J$167,Effektmåling!$D$163:$D$167,$B89,$AO$120:$AO$124,BI$3))&lt;&gt;0,(SUMIFS(Effektmåling!$J$163:$J$167,Effektmåling!$D$163:$D$167,$B89,$AO$120:$AO$124,BI$3))*-AU89,"")</f>
        <v/>
      </c>
      <c r="BJ89" s="29" t="str">
        <f>IF((SUMIFS(Effektmåling!$J$163:$J$167,Effektmåling!$D$163:$D$167,$B89,$AO$120:$AO$124,BJ$3))&lt;&gt;0,(SUMIFS(Effektmåling!$J$163:$J$167,Effektmåling!$D$163:$D$167,$B89,$AO$120:$AO$124,BJ$3))*-AV89,"")</f>
        <v/>
      </c>
      <c r="BK89" s="29" t="str">
        <f>IF((SUMIFS(Effektmåling!$J$163:$J$167,Effektmåling!$D$163:$D$167,$B89,$AO$120:$AO$124,BK$3))&lt;&gt;0,(SUMIFS(Effektmåling!$J$163:$J$167,Effektmåling!$D$163:$D$167,$B89,$AO$120:$AO$124,BK$3))*-AW89,"")</f>
        <v/>
      </c>
      <c r="BL89" s="29" t="str">
        <f>IF((SUMIFS(Effektmåling!$J$163:$J$167,Effektmåling!$D$163:$D$167,$B89,$AO$120:$AO$124,BL$3))&lt;&gt;0,(SUMIFS(Effektmåling!$J$163:$J$167,Effektmåling!$D$163:$D$167,$B89,$AO$120:$AO$124,BL$3))*-AX89,"")</f>
        <v/>
      </c>
      <c r="BM89" s="29" t="str">
        <f>IF((SUMIFS(Effektmåling!$J$163:$J$167,Effektmåling!$D$163:$D$167,$B89,$AO$120:$AO$124,BM$3))&lt;&gt;0,(SUMIFS(Effektmåling!$J$163:$J$167,Effektmåling!$D$163:$D$167,$B89,$AO$120:$AO$124,BM$3))*-AY89,"")</f>
        <v/>
      </c>
    </row>
    <row r="90" spans="1:65" x14ac:dyDescent="0.15">
      <c r="A90" s="19">
        <f t="shared" si="75"/>
        <v>26</v>
      </c>
      <c r="B90" s="19" t="s">
        <v>272</v>
      </c>
      <c r="C90" s="19">
        <v>1</v>
      </c>
      <c r="D90" s="57">
        <v>0</v>
      </c>
      <c r="E90" s="57">
        <v>0</v>
      </c>
      <c r="F90" s="105">
        <v>-0.33800000000000002</v>
      </c>
      <c r="G90" s="22">
        <v>-2.5230000000000001</v>
      </c>
      <c r="H90" s="22">
        <f t="shared" si="77"/>
        <v>-2.7381000000000002</v>
      </c>
      <c r="I90" s="57">
        <v>0</v>
      </c>
      <c r="J90" s="57">
        <v>0</v>
      </c>
      <c r="K90" s="114">
        <v>-3.806794848847725</v>
      </c>
      <c r="L90" s="88">
        <v>-0.18291009793529328</v>
      </c>
      <c r="M90" s="88">
        <v>-0.19850421686746988</v>
      </c>
      <c r="O90" s="40">
        <f t="shared" si="78"/>
        <v>-0.33800000000000002</v>
      </c>
      <c r="P90" s="480">
        <f>(IF(Effektmåling!$Q$241="Ja",-0.3*'DB materialer'!D30+G90,G90))-E90</f>
        <v>-2.5230000000000001</v>
      </c>
      <c r="Q90" s="480">
        <f>(IF(Effektmåling!$Q$241="Ja",1.3*H90,H90))-E90</f>
        <v>-2.7381000000000002</v>
      </c>
      <c r="R90" s="480">
        <f>(IF(Effektmåling!$Q$241="Ja",-0.3*'DB materialer'!D30+G90,G90))-F90</f>
        <v>-2.1850000000000001</v>
      </c>
      <c r="S90" s="480">
        <f>(IF(Effektmåling!$Q$241="Ja",1.3*H90,H90))-F90</f>
        <v>-2.4001000000000001</v>
      </c>
      <c r="T90" s="480">
        <f>(IF(Effektmåling!$Q$241="Ja",1.3*H90,H90))-(IF(Effektmåling!$Q$241="Ja",-0.3*'DB materialer'!D30+G90,G90))</f>
        <v>-0.21510000000000007</v>
      </c>
      <c r="AE90" s="19">
        <f t="shared" si="76"/>
        <v>24</v>
      </c>
      <c r="AF90" s="29" t="str">
        <f>IF((SUMIFS(Effektmåling!$J$178:$J$182,Effektmåling!$D$178:$D$182,$B90,$AH$120:$AH$124,'DB materialer'!AF$3))&lt;&gt;0,(SUMIFS(Effektmåling!$J$178:$J$182,Effektmåling!$D$178:$D$182,$B90,$AH$120:$AH$124,'DB materialer'!AF$3))*-O90,"")</f>
        <v/>
      </c>
      <c r="AG90" s="29" t="str">
        <f>IF((SUMIFS(Effektmåling!$J$178:$J$182,Effektmåling!$D$178:$D$182,$B90,$AH$120:$AH$124,'DB materialer'!AG$3))&lt;&gt;0,(SUMIFS(Effektmåling!$J$178:$J$182,Effektmåling!$D$178:$D$182,$B90,$AH$120:$AH$124,'DB materialer'!AG$3))*-P90,"")</f>
        <v/>
      </c>
      <c r="AH90" s="29" t="str">
        <f>IF((SUMIFS(Effektmåling!$J$178:$J$182,Effektmåling!$D$178:$D$182,$B90,$AH$120:$AH$124,'DB materialer'!AH$3))&lt;&gt;0,(SUMIFS(Effektmåling!$J$178:$J$182,Effektmåling!$D$178:$D$182,$B90,$AH$120:$AH$124,'DB materialer'!AH$3))*-Q90,"")</f>
        <v/>
      </c>
      <c r="AI90" s="29" t="str">
        <f>IF((SUMIFS(Effektmåling!$J$178:$J$182,Effektmåling!$D$178:$D$182,$B90,$AH$120:$AH$124,'DB materialer'!AI$3))&lt;&gt;0,(SUMIFS(Effektmåling!$J$178:$J$182,Effektmåling!$D$178:$D$182,$B90,$AH$120:$AH$124,'DB materialer'!AI$3))*-R90,"")</f>
        <v/>
      </c>
      <c r="AJ90" s="29" t="str">
        <f>IF((SUMIFS(Effektmåling!$J$178:$J$182,Effektmåling!$D$178:$D$182,$B90,$AH$120:$AH$124,'DB materialer'!AJ$3))&lt;&gt;0,(SUMIFS(Effektmåling!$J$178:$J$182,Effektmåling!$D$178:$D$182,$B90,$AH$120:$AH$124,'DB materialer'!AJ$3))*-S90,"")</f>
        <v/>
      </c>
      <c r="AK90" s="29" t="str">
        <f>IF((SUMIFS(Effektmåling!$J$178:$J$182,Effektmåling!$D$178:$D$182,$B90,$AH$120:$AH$124,'DB materialer'!AK$3))&lt;&gt;0,(SUMIFS(Effektmåling!$J$178:$J$182,Effektmåling!$D$178:$D$182,$B90,$AH$120:$AH$124,'DB materialer'!AK$3))*-T90,"")</f>
        <v/>
      </c>
      <c r="AM90" s="29" t="str">
        <f>IF((SUMIFS(Effektmåling!$J$163:$J$167,Effektmåling!$D$163:$D$167,$B90,$AO$120:$AO$124,'DB materialer'!AM$3))&lt;&gt;0,(SUMIFS(Effektmåling!$J$163:$J$167,Effektmåling!$D$163:$D$167,$B90,$AO$120:$AO$124,'DB materialer'!AM$3))*(-O90)*($C$122),"")</f>
        <v/>
      </c>
      <c r="AN90" s="29" t="str">
        <f>IF((SUMIFS(Effektmåling!$J$163:$J$167,Effektmåling!$D$163:$D$167,$B90,$AO$120:$AO$124,'DB materialer'!AN$3))&lt;&gt;0,(SUMIFS(Effektmåling!$J$163:$J$167,Effektmåling!$D$163:$D$167,$B90,$AO$120:$AO$124,'DB materialer'!AN$3))*(-P90)*($C$122),"")</f>
        <v/>
      </c>
      <c r="AO90" s="29" t="str">
        <f>IF((SUMIFS(Effektmåling!$J$163:$J$167,Effektmåling!$D$163:$D$167,$B90,$AO$120:$AO$124,'DB materialer'!AO$3))&lt;&gt;0,(SUMIFS(Effektmåling!$J$163:$J$167,Effektmåling!$D$163:$D$167,$B90,$AO$120:$AO$124,'DB materialer'!AO$3))*(-Q90)*($C$122),"")</f>
        <v/>
      </c>
      <c r="AP90" s="29" t="str">
        <f>IF((SUMIFS(Effektmåling!$J$163:$J$167,Effektmåling!$D$163:$D$167,$B90,$AO$120:$AO$124,'DB materialer'!AP$3))&lt;&gt;0,(SUMIFS(Effektmåling!$J$163:$J$167,Effektmåling!$D$163:$D$167,$B90,$AO$120:$AO$124,'DB materialer'!AP$3))*(-R90)*($C$122),"")</f>
        <v/>
      </c>
      <c r="AQ90" s="29" t="str">
        <f>IF((SUMIFS(Effektmåling!$J$163:$J$167,Effektmåling!$D$163:$D$167,$B90,$AO$120:$AO$124,'DB materialer'!AQ$3))&lt;&gt;0,(SUMIFS(Effektmåling!$J$163:$J$167,Effektmåling!$D$163:$D$167,$B90,$AO$120:$AO$124,'DB materialer'!AQ$3))*(-S90)*($C$122),"")</f>
        <v/>
      </c>
      <c r="AR90" s="29" t="str">
        <f>IF((SUMIFS(Effektmåling!$J$163:$J$167,Effektmåling!$D$163:$D$167,$B90,$AO$120:$AO$124,'DB materialer'!AR$3))&lt;&gt;0,(SUMIFS(Effektmåling!$J$163:$J$167,Effektmåling!$D$163:$D$167,$B90,$AO$120:$AO$124,'DB materialer'!AR$3))*(-T90)*($C$122),"")</f>
        <v/>
      </c>
      <c r="AT90" s="30">
        <f t="shared" si="79"/>
        <v>-3.806794848847725</v>
      </c>
      <c r="AU90" s="40">
        <f t="shared" si="80"/>
        <v>-0.18291009793529328</v>
      </c>
      <c r="AV90" s="41">
        <f t="shared" si="81"/>
        <v>-0.19850421686746988</v>
      </c>
      <c r="AW90" s="40">
        <f t="shared" si="82"/>
        <v>3.6238847509124317</v>
      </c>
      <c r="AX90" s="41">
        <f t="shared" si="83"/>
        <v>3.608290631980255</v>
      </c>
      <c r="AY90" s="41">
        <f t="shared" si="84"/>
        <v>-1.5594118932176604E-2</v>
      </c>
      <c r="BA90" s="29" t="str">
        <f>IF((SUMIFS(Effektmåling!$J$178:$J$182,Effektmåling!$D$178:$D$182,$B90,$AH$120:$AH$124,BA$3))&lt;&gt;0,(SUMIFS(Effektmåling!$J$178:$J$182,Effektmåling!$D$178:$D$182,$B90,$AH$120:$AH$124,BA$3))*-AT90,"")</f>
        <v/>
      </c>
      <c r="BB90" s="29" t="str">
        <f>IF((SUMIFS(Effektmåling!$J$178:$J$182,Effektmåling!$D$178:$D$182,$B90,$AH$120:$AH$124,BB$3))&lt;&gt;0,(SUMIFS(Effektmåling!$J$178:$J$182,Effektmåling!$D$178:$D$182,$B90,$AH$120:$AH$124,BB$3))*-AU90,"")</f>
        <v/>
      </c>
      <c r="BC90" s="29" t="str">
        <f>IF((SUMIFS(Effektmåling!$J$178:$J$182,Effektmåling!$D$178:$D$182,$B90,$AH$120:$AH$124,BC$3))&lt;&gt;0,(SUMIFS(Effektmåling!$J$178:$J$182,Effektmåling!$D$178:$D$182,$B90,$AH$120:$AH$124,BC$3))*-AV90,"")</f>
        <v/>
      </c>
      <c r="BD90" s="29" t="str">
        <f>IF((SUMIFS(Effektmåling!$J$178:$J$182,Effektmåling!$D$178:$D$182,$B90,$AH$120:$AH$124,BD$3))&lt;&gt;0,(SUMIFS(Effektmåling!$J$178:$J$182,Effektmåling!$D$178:$D$182,$B90,$AH$120:$AH$124,BD$3))*-AW90,"")</f>
        <v/>
      </c>
      <c r="BE90" s="29" t="str">
        <f>IF((SUMIFS(Effektmåling!$J$178:$J$182,Effektmåling!$D$178:$D$182,$B90,$AH$120:$AH$124,BE$3))&lt;&gt;0,(SUMIFS(Effektmåling!$J$178:$J$182,Effektmåling!$D$178:$D$182,$B90,$AH$120:$AH$124,BE$3))*-AX90,"")</f>
        <v/>
      </c>
      <c r="BF90" s="29" t="str">
        <f>IF((SUMIFS(Effektmåling!$J$178:$J$182,Effektmåling!$D$178:$D$182,$B90,$AH$120:$AH$124,BF$3))&lt;&gt;0,(SUMIFS(Effektmåling!$J$178:$J$182,Effektmåling!$D$178:$D$182,$B90,$AH$120:$AH$124,BF$3))*-AY90,"")</f>
        <v/>
      </c>
      <c r="BH90" s="29" t="str">
        <f>IF((SUMIFS(Effektmåling!$J$163:$J$167,Effektmåling!$D$163:$D$167,$B90,$AO$120:$AO$124,BH$3))&lt;&gt;0,(SUMIFS(Effektmåling!$J$163:$J$167,Effektmåling!$D$163:$D$167,$B90,$AO$120:$AO$124,BH$3))*-AT90,"")</f>
        <v/>
      </c>
      <c r="BI90" s="29" t="str">
        <f>IF((SUMIFS(Effektmåling!$J$163:$J$167,Effektmåling!$D$163:$D$167,$B90,$AO$120:$AO$124,BI$3))&lt;&gt;0,(SUMIFS(Effektmåling!$J$163:$J$167,Effektmåling!$D$163:$D$167,$B90,$AO$120:$AO$124,BI$3))*-AU90,"")</f>
        <v/>
      </c>
      <c r="BJ90" s="29" t="str">
        <f>IF((SUMIFS(Effektmåling!$J$163:$J$167,Effektmåling!$D$163:$D$167,$B90,$AO$120:$AO$124,BJ$3))&lt;&gt;0,(SUMIFS(Effektmåling!$J$163:$J$167,Effektmåling!$D$163:$D$167,$B90,$AO$120:$AO$124,BJ$3))*-AV90,"")</f>
        <v/>
      </c>
      <c r="BK90" s="29" t="str">
        <f>IF((SUMIFS(Effektmåling!$J$163:$J$167,Effektmåling!$D$163:$D$167,$B90,$AO$120:$AO$124,BK$3))&lt;&gt;0,(SUMIFS(Effektmåling!$J$163:$J$167,Effektmåling!$D$163:$D$167,$B90,$AO$120:$AO$124,BK$3))*-AW90,"")</f>
        <v/>
      </c>
      <c r="BL90" s="29" t="str">
        <f>IF((SUMIFS(Effektmåling!$J$163:$J$167,Effektmåling!$D$163:$D$167,$B90,$AO$120:$AO$124,BL$3))&lt;&gt;0,(SUMIFS(Effektmåling!$J$163:$J$167,Effektmåling!$D$163:$D$167,$B90,$AO$120:$AO$124,BL$3))*-AX90,"")</f>
        <v/>
      </c>
      <c r="BM90" s="29" t="str">
        <f>IF((SUMIFS(Effektmåling!$J$163:$J$167,Effektmåling!$D$163:$D$167,$B90,$AO$120:$AO$124,BM$3))&lt;&gt;0,(SUMIFS(Effektmåling!$J$163:$J$167,Effektmåling!$D$163:$D$167,$B90,$AO$120:$AO$124,BM$3))*-AY90,"")</f>
        <v/>
      </c>
    </row>
    <row r="91" spans="1:65" x14ac:dyDescent="0.15">
      <c r="A91" s="19">
        <f t="shared" si="75"/>
        <v>27</v>
      </c>
      <c r="B91" s="19" t="s">
        <v>273</v>
      </c>
      <c r="C91" s="18" t="s">
        <v>245</v>
      </c>
      <c r="D91" s="18" t="s">
        <v>245</v>
      </c>
      <c r="E91" s="18" t="s">
        <v>245</v>
      </c>
      <c r="F91" s="18" t="s">
        <v>245</v>
      </c>
      <c r="G91" s="18" t="s">
        <v>245</v>
      </c>
      <c r="H91" s="18" t="s">
        <v>245</v>
      </c>
      <c r="I91" s="18" t="s">
        <v>245</v>
      </c>
      <c r="J91" s="18" t="s">
        <v>245</v>
      </c>
      <c r="K91" s="18" t="s">
        <v>245</v>
      </c>
      <c r="L91" s="18" t="s">
        <v>245</v>
      </c>
      <c r="M91" s="18" t="s">
        <v>245</v>
      </c>
      <c r="O91" s="51"/>
      <c r="P91" s="480"/>
      <c r="Q91" s="480"/>
      <c r="R91" s="480"/>
      <c r="S91" s="480"/>
      <c r="T91" s="480"/>
      <c r="AE91" s="19">
        <f t="shared" si="76"/>
        <v>25</v>
      </c>
      <c r="AF91" s="45"/>
      <c r="AG91" s="45"/>
      <c r="AH91" s="45"/>
      <c r="AI91" s="45"/>
      <c r="AJ91" s="45"/>
      <c r="AK91" s="45"/>
      <c r="AM91" s="45"/>
      <c r="AN91" s="45"/>
      <c r="AO91" s="45"/>
      <c r="AP91" s="45"/>
      <c r="AQ91" s="45"/>
      <c r="AR91" s="45"/>
      <c r="AT91" s="47"/>
      <c r="AU91" s="149"/>
      <c r="AV91" s="51"/>
      <c r="AW91" s="149"/>
      <c r="AX91" s="51"/>
      <c r="AY91" s="51"/>
      <c r="BA91" s="45"/>
      <c r="BB91" s="45"/>
      <c r="BC91" s="45"/>
      <c r="BD91" s="45"/>
      <c r="BE91" s="45"/>
      <c r="BF91" s="45"/>
      <c r="BH91" s="45"/>
      <c r="BI91" s="45"/>
      <c r="BJ91" s="45"/>
      <c r="BK91" s="45"/>
      <c r="BL91" s="45"/>
      <c r="BM91" s="45"/>
    </row>
    <row r="92" spans="1:65" x14ac:dyDescent="0.15">
      <c r="A92" s="19">
        <f t="shared" si="75"/>
        <v>28</v>
      </c>
      <c r="B92" s="19" t="s">
        <v>274</v>
      </c>
      <c r="C92" s="19">
        <v>1</v>
      </c>
      <c r="D92" s="57">
        <v>0</v>
      </c>
      <c r="E92" s="57">
        <v>0</v>
      </c>
      <c r="F92" s="57">
        <v>0</v>
      </c>
      <c r="G92" s="22">
        <v>-2E-3</v>
      </c>
      <c r="H92" s="22">
        <f t="shared" ref="H92:H101" si="85">-D32</f>
        <v>-0.79749999999999999</v>
      </c>
      <c r="I92" s="57">
        <v>0</v>
      </c>
      <c r="J92" s="57">
        <v>0</v>
      </c>
      <c r="K92" s="57">
        <v>0</v>
      </c>
      <c r="L92" s="74">
        <v>0</v>
      </c>
      <c r="M92" s="74">
        <v>0</v>
      </c>
      <c r="O92" s="40">
        <f t="shared" ref="O92:O100" si="86">F92-E92</f>
        <v>0</v>
      </c>
      <c r="P92" s="480">
        <f>(IF(Effektmåling!$Q$241="Ja",-0.3*'DB materialer'!D32+G92,G92))-E92</f>
        <v>-2E-3</v>
      </c>
      <c r="Q92" s="480">
        <f>(IF(Effektmåling!$Q$241="Ja",1.3*H92,H92))-E92</f>
        <v>-0.79749999999999999</v>
      </c>
      <c r="R92" s="480">
        <f>(IF(Effektmåling!$Q$241="Ja",-0.3*'DB materialer'!D32+G92,G92))-F92</f>
        <v>-2E-3</v>
      </c>
      <c r="S92" s="480">
        <f>(IF(Effektmåling!$Q$241="Ja",1.3*H92,H92))-F92</f>
        <v>-0.79749999999999999</v>
      </c>
      <c r="T92" s="480">
        <f>(IF(Effektmåling!$Q$241="Ja",1.3*H92,H92))-(IF(Effektmåling!$Q$241="Ja",-0.3*'DB materialer'!D32+G92,G92))</f>
        <v>-0.79549999999999998</v>
      </c>
      <c r="AE92" s="19">
        <f t="shared" si="76"/>
        <v>26</v>
      </c>
      <c r="AF92" s="29" t="str">
        <f>IF((SUMIFS(Effektmåling!$J$178:$J$182,Effektmåling!$D$178:$D$182,$B92,$AH$120:$AH$124,'DB materialer'!AF$3))&lt;&gt;0,(SUMIFS(Effektmåling!$J$178:$J$182,Effektmåling!$D$178:$D$182,$B92,$AH$120:$AH$124,'DB materialer'!AF$3))*-O92,"")</f>
        <v/>
      </c>
      <c r="AG92" s="29" t="str">
        <f>IF((SUMIFS(Effektmåling!$J$178:$J$182,Effektmåling!$D$178:$D$182,$B92,$AH$120:$AH$124,'DB materialer'!AG$3))&lt;&gt;0,(SUMIFS(Effektmåling!$J$178:$J$182,Effektmåling!$D$178:$D$182,$B92,$AH$120:$AH$124,'DB materialer'!AG$3))*-P92,"")</f>
        <v/>
      </c>
      <c r="AH92" s="29" t="str">
        <f>IF((SUMIFS(Effektmåling!$J$178:$J$182,Effektmåling!$D$178:$D$182,$B92,$AH$120:$AH$124,'DB materialer'!AH$3))&lt;&gt;0,(SUMIFS(Effektmåling!$J$178:$J$182,Effektmåling!$D$178:$D$182,$B92,$AH$120:$AH$124,'DB materialer'!AH$3))*-Q92,"")</f>
        <v/>
      </c>
      <c r="AI92" s="29" t="str">
        <f>IF((SUMIFS(Effektmåling!$J$178:$J$182,Effektmåling!$D$178:$D$182,$B92,$AH$120:$AH$124,'DB materialer'!AI$3))&lt;&gt;0,(SUMIFS(Effektmåling!$J$178:$J$182,Effektmåling!$D$178:$D$182,$B92,$AH$120:$AH$124,'DB materialer'!AI$3))*-R92,"")</f>
        <v/>
      </c>
      <c r="AJ92" s="29" t="str">
        <f>IF((SUMIFS(Effektmåling!$J$178:$J$182,Effektmåling!$D$178:$D$182,$B92,$AH$120:$AH$124,'DB materialer'!AJ$3))&lt;&gt;0,(SUMIFS(Effektmåling!$J$178:$J$182,Effektmåling!$D$178:$D$182,$B92,$AH$120:$AH$124,'DB materialer'!AJ$3))*-S92,"")</f>
        <v/>
      </c>
      <c r="AK92" s="29" t="str">
        <f>IF((SUMIFS(Effektmåling!$J$178:$J$182,Effektmåling!$D$178:$D$182,$B92,$AH$120:$AH$124,'DB materialer'!AK$3))&lt;&gt;0,(SUMIFS(Effektmåling!$J$178:$J$182,Effektmåling!$D$178:$D$182,$B92,$AH$120:$AH$124,'DB materialer'!AK$3))*-T92,"")</f>
        <v/>
      </c>
      <c r="AM92" s="29" t="str">
        <f>IF((SUMIFS(Effektmåling!$J$163:$J$167,Effektmåling!$D$163:$D$167,$B92,$AO$120:$AO$124,'DB materialer'!AM$3))&lt;&gt;0,(SUMIFS(Effektmåling!$J$163:$J$167,Effektmåling!$D$163:$D$167,$B92,$AO$120:$AO$124,'DB materialer'!AM$3))*(-O92)*($C$122),"")</f>
        <v/>
      </c>
      <c r="AN92" s="29" t="str">
        <f>IF((SUMIFS(Effektmåling!$J$163:$J$167,Effektmåling!$D$163:$D$167,$B92,$AO$120:$AO$124,'DB materialer'!AN$3))&lt;&gt;0,(SUMIFS(Effektmåling!$J$163:$J$167,Effektmåling!$D$163:$D$167,$B92,$AO$120:$AO$124,'DB materialer'!AN$3))*(-P92)*($C$122),"")</f>
        <v/>
      </c>
      <c r="AO92" s="29" t="str">
        <f>IF((SUMIFS(Effektmåling!$J$163:$J$167,Effektmåling!$D$163:$D$167,$B92,$AO$120:$AO$124,'DB materialer'!AO$3))&lt;&gt;0,(SUMIFS(Effektmåling!$J$163:$J$167,Effektmåling!$D$163:$D$167,$B92,$AO$120:$AO$124,'DB materialer'!AO$3))*(-Q92)*($C$122),"")</f>
        <v/>
      </c>
      <c r="AP92" s="29" t="str">
        <f>IF((SUMIFS(Effektmåling!$J$163:$J$167,Effektmåling!$D$163:$D$167,$B92,$AO$120:$AO$124,'DB materialer'!AP$3))&lt;&gt;0,(SUMIFS(Effektmåling!$J$163:$J$167,Effektmåling!$D$163:$D$167,$B92,$AO$120:$AO$124,'DB materialer'!AP$3))*(-R92)*($C$122),"")</f>
        <v/>
      </c>
      <c r="AQ92" s="29" t="str">
        <f>IF((SUMIFS(Effektmåling!$J$163:$J$167,Effektmåling!$D$163:$D$167,$B92,$AO$120:$AO$124,'DB materialer'!AQ$3))&lt;&gt;0,(SUMIFS(Effektmåling!$J$163:$J$167,Effektmåling!$D$163:$D$167,$B92,$AO$120:$AO$124,'DB materialer'!AQ$3))*(-S92)*($C$122),"")</f>
        <v/>
      </c>
      <c r="AR92" s="29" t="str">
        <f>IF((SUMIFS(Effektmåling!$J$163:$J$167,Effektmåling!$D$163:$D$167,$B92,$AO$120:$AO$124,'DB materialer'!AR$3))&lt;&gt;0,(SUMIFS(Effektmåling!$J$163:$J$167,Effektmåling!$D$163:$D$167,$B92,$AO$120:$AO$124,'DB materialer'!AR$3))*(-T92)*($C$122),"")</f>
        <v/>
      </c>
      <c r="AT92" s="30">
        <f t="shared" ref="AT92:AT100" si="87">IF((K92-J92)=0,1E-30,K92-J92)</f>
        <v>1.0000000000000001E-30</v>
      </c>
      <c r="AU92" s="40">
        <f t="shared" ref="AU92:AU100" si="88">IF((L92-J92)=0,1E-30,L92-J92)</f>
        <v>1.0000000000000001E-30</v>
      </c>
      <c r="AV92" s="41">
        <f t="shared" ref="AV92:AV100" si="89">IF((M92-J92)=0,1E-30,M92-J92)</f>
        <v>1.0000000000000001E-30</v>
      </c>
      <c r="AW92" s="40">
        <f t="shared" ref="AW92:AW100" si="90">IF((L92-K92)=0,1E-30,L92-K92)</f>
        <v>1.0000000000000001E-30</v>
      </c>
      <c r="AX92" s="41">
        <f t="shared" ref="AX92:AX100" si="91">IF((M92-K92)=0,1E-30,M92-K92)</f>
        <v>1.0000000000000001E-30</v>
      </c>
      <c r="AY92" s="41">
        <f t="shared" ref="AY92:AY100" si="92">IF((M92-L92)=0,1E-30,M92-L92)</f>
        <v>1.0000000000000001E-30</v>
      </c>
      <c r="BA92" s="29" t="str">
        <f>IF((SUMIFS(Effektmåling!$J$178:$J$182,Effektmåling!$D$178:$D$182,$B92,$AH$120:$AH$124,BA$3))&lt;&gt;0,(SUMIFS(Effektmåling!$J$178:$J$182,Effektmåling!$D$178:$D$182,$B92,$AH$120:$AH$124,BA$3))*-AT92,"")</f>
        <v/>
      </c>
      <c r="BB92" s="29" t="str">
        <f>IF((SUMIFS(Effektmåling!$J$178:$J$182,Effektmåling!$D$178:$D$182,$B92,$AH$120:$AH$124,BB$3))&lt;&gt;0,(SUMIFS(Effektmåling!$J$178:$J$182,Effektmåling!$D$178:$D$182,$B92,$AH$120:$AH$124,BB$3))*-AU92,"")</f>
        <v/>
      </c>
      <c r="BC92" s="29" t="str">
        <f>IF((SUMIFS(Effektmåling!$J$178:$J$182,Effektmåling!$D$178:$D$182,$B92,$AH$120:$AH$124,BC$3))&lt;&gt;0,(SUMIFS(Effektmåling!$J$178:$J$182,Effektmåling!$D$178:$D$182,$B92,$AH$120:$AH$124,BC$3))*-AV92,"")</f>
        <v/>
      </c>
      <c r="BD92" s="29" t="str">
        <f>IF((SUMIFS(Effektmåling!$J$178:$J$182,Effektmåling!$D$178:$D$182,$B92,$AH$120:$AH$124,BD$3))&lt;&gt;0,(SUMIFS(Effektmåling!$J$178:$J$182,Effektmåling!$D$178:$D$182,$B92,$AH$120:$AH$124,BD$3))*-AW92,"")</f>
        <v/>
      </c>
      <c r="BE92" s="29" t="str">
        <f>IF((SUMIFS(Effektmåling!$J$178:$J$182,Effektmåling!$D$178:$D$182,$B92,$AH$120:$AH$124,BE$3))&lt;&gt;0,(SUMIFS(Effektmåling!$J$178:$J$182,Effektmåling!$D$178:$D$182,$B92,$AH$120:$AH$124,BE$3))*-AX92,"")</f>
        <v/>
      </c>
      <c r="BF92" s="29" t="str">
        <f>IF((SUMIFS(Effektmåling!$J$178:$J$182,Effektmåling!$D$178:$D$182,$B92,$AH$120:$AH$124,BF$3))&lt;&gt;0,(SUMIFS(Effektmåling!$J$178:$J$182,Effektmåling!$D$178:$D$182,$B92,$AH$120:$AH$124,BF$3))*-AY92,"")</f>
        <v/>
      </c>
      <c r="BH92" s="29" t="str">
        <f>IF((SUMIFS(Effektmåling!$J$163:$J$167,Effektmåling!$D$163:$D$167,$B92,$AO$120:$AO$124,BH$3))&lt;&gt;0,(SUMIFS(Effektmåling!$J$163:$J$167,Effektmåling!$D$163:$D$167,$B92,$AO$120:$AO$124,BH$3))*-AT92,"")</f>
        <v/>
      </c>
      <c r="BI92" s="29" t="str">
        <f>IF((SUMIFS(Effektmåling!$J$163:$J$167,Effektmåling!$D$163:$D$167,$B92,$AO$120:$AO$124,BI$3))&lt;&gt;0,(SUMIFS(Effektmåling!$J$163:$J$167,Effektmåling!$D$163:$D$167,$B92,$AO$120:$AO$124,BI$3))*-AU92,"")</f>
        <v/>
      </c>
      <c r="BJ92" s="29" t="str">
        <f>IF((SUMIFS(Effektmåling!$J$163:$J$167,Effektmåling!$D$163:$D$167,$B92,$AO$120:$AO$124,BJ$3))&lt;&gt;0,(SUMIFS(Effektmåling!$J$163:$J$167,Effektmåling!$D$163:$D$167,$B92,$AO$120:$AO$124,BJ$3))*-AV92,"")</f>
        <v/>
      </c>
      <c r="BK92" s="29" t="str">
        <f>IF((SUMIFS(Effektmåling!$J$163:$J$167,Effektmåling!$D$163:$D$167,$B92,$AO$120:$AO$124,BK$3))&lt;&gt;0,(SUMIFS(Effektmåling!$J$163:$J$167,Effektmåling!$D$163:$D$167,$B92,$AO$120:$AO$124,BK$3))*-AW92,"")</f>
        <v/>
      </c>
      <c r="BL92" s="29" t="str">
        <f>IF((SUMIFS(Effektmåling!$J$163:$J$167,Effektmåling!$D$163:$D$167,$B92,$AO$120:$AO$124,BL$3))&lt;&gt;0,(SUMIFS(Effektmåling!$J$163:$J$167,Effektmåling!$D$163:$D$167,$B92,$AO$120:$AO$124,BL$3))*-AX92,"")</f>
        <v/>
      </c>
      <c r="BM92" s="29" t="str">
        <f>IF((SUMIFS(Effektmåling!$J$163:$J$167,Effektmåling!$D$163:$D$167,$B92,$AO$120:$AO$124,BM$3))&lt;&gt;0,(SUMIFS(Effektmåling!$J$163:$J$167,Effektmåling!$D$163:$D$167,$B92,$AO$120:$AO$124,BM$3))*-AY92,"")</f>
        <v/>
      </c>
    </row>
    <row r="93" spans="1:65" x14ac:dyDescent="0.15">
      <c r="A93" s="19">
        <f t="shared" si="75"/>
        <v>29</v>
      </c>
      <c r="B93" s="19" t="s">
        <v>275</v>
      </c>
      <c r="C93" s="19">
        <v>1</v>
      </c>
      <c r="D93" s="57">
        <v>0</v>
      </c>
      <c r="E93" s="57">
        <v>0</v>
      </c>
      <c r="F93" s="57">
        <v>0</v>
      </c>
      <c r="G93" s="22">
        <v>-2E-3</v>
      </c>
      <c r="H93" s="22">
        <f t="shared" si="85"/>
        <v>-0.14630000000000001</v>
      </c>
      <c r="I93" s="57">
        <v>0</v>
      </c>
      <c r="J93" s="57">
        <v>0</v>
      </c>
      <c r="K93" s="57">
        <v>0</v>
      </c>
      <c r="L93" s="74">
        <v>0</v>
      </c>
      <c r="M93" s="74">
        <v>0</v>
      </c>
      <c r="O93" s="40">
        <f t="shared" si="86"/>
        <v>0</v>
      </c>
      <c r="P93" s="480">
        <f>(IF(Effektmåling!$Q$241="Ja",-0.3*'DB materialer'!D33+G93,G93))-E93</f>
        <v>-2E-3</v>
      </c>
      <c r="Q93" s="480">
        <f>(IF(Effektmåling!$Q$241="Ja",1.3*H93,H93))-E93</f>
        <v>-0.14630000000000001</v>
      </c>
      <c r="R93" s="480">
        <f>(IF(Effektmåling!$Q$241="Ja",-0.3*'DB materialer'!D33+G93,G93))-F93</f>
        <v>-2E-3</v>
      </c>
      <c r="S93" s="480">
        <f>(IF(Effektmåling!$Q$241="Ja",1.3*H93,H93))-F93</f>
        <v>-0.14630000000000001</v>
      </c>
      <c r="T93" s="480">
        <f>(IF(Effektmåling!$Q$241="Ja",1.3*H93,H93))-(IF(Effektmåling!$Q$241="Ja",-0.3*'DB materialer'!D33+G93,G93))</f>
        <v>-0.14430000000000001</v>
      </c>
      <c r="AE93" s="19">
        <f t="shared" si="76"/>
        <v>27</v>
      </c>
      <c r="AF93" s="29" t="str">
        <f>IF((SUMIFS(Effektmåling!$J$178:$J$182,Effektmåling!$D$178:$D$182,$B93,$AH$120:$AH$124,'DB materialer'!AF$3))&lt;&gt;0,(SUMIFS(Effektmåling!$J$178:$J$182,Effektmåling!$D$178:$D$182,$B93,$AH$120:$AH$124,'DB materialer'!AF$3))*-O93,"")</f>
        <v/>
      </c>
      <c r="AG93" s="29" t="str">
        <f>IF((SUMIFS(Effektmåling!$J$178:$J$182,Effektmåling!$D$178:$D$182,$B93,$AH$120:$AH$124,'DB materialer'!AG$3))&lt;&gt;0,(SUMIFS(Effektmåling!$J$178:$J$182,Effektmåling!$D$178:$D$182,$B93,$AH$120:$AH$124,'DB materialer'!AG$3))*-P93,"")</f>
        <v/>
      </c>
      <c r="AH93" s="29" t="str">
        <f>IF((SUMIFS(Effektmåling!$J$178:$J$182,Effektmåling!$D$178:$D$182,$B93,$AH$120:$AH$124,'DB materialer'!AH$3))&lt;&gt;0,(SUMIFS(Effektmåling!$J$178:$J$182,Effektmåling!$D$178:$D$182,$B93,$AH$120:$AH$124,'DB materialer'!AH$3))*-Q93,"")</f>
        <v/>
      </c>
      <c r="AI93" s="29" t="str">
        <f>IF((SUMIFS(Effektmåling!$J$178:$J$182,Effektmåling!$D$178:$D$182,$B93,$AH$120:$AH$124,'DB materialer'!AI$3))&lt;&gt;0,(SUMIFS(Effektmåling!$J$178:$J$182,Effektmåling!$D$178:$D$182,$B93,$AH$120:$AH$124,'DB materialer'!AI$3))*-R93,"")</f>
        <v/>
      </c>
      <c r="AJ93" s="29" t="str">
        <f>IF((SUMIFS(Effektmåling!$J$178:$J$182,Effektmåling!$D$178:$D$182,$B93,$AH$120:$AH$124,'DB materialer'!AJ$3))&lt;&gt;0,(SUMIFS(Effektmåling!$J$178:$J$182,Effektmåling!$D$178:$D$182,$B93,$AH$120:$AH$124,'DB materialer'!AJ$3))*-S93,"")</f>
        <v/>
      </c>
      <c r="AK93" s="29" t="str">
        <f>IF((SUMIFS(Effektmåling!$J$178:$J$182,Effektmåling!$D$178:$D$182,$B93,$AH$120:$AH$124,'DB materialer'!AK$3))&lt;&gt;0,(SUMIFS(Effektmåling!$J$178:$J$182,Effektmåling!$D$178:$D$182,$B93,$AH$120:$AH$124,'DB materialer'!AK$3))*-T93,"")</f>
        <v/>
      </c>
      <c r="AM93" s="29" t="str">
        <f>IF((SUMIFS(Effektmåling!$J$163:$J$167,Effektmåling!$D$163:$D$167,$B93,$AO$120:$AO$124,'DB materialer'!AM$3))&lt;&gt;0,(SUMIFS(Effektmåling!$J$163:$J$167,Effektmåling!$D$163:$D$167,$B93,$AO$120:$AO$124,'DB materialer'!AM$3))*(-O93)*($C$122),"")</f>
        <v/>
      </c>
      <c r="AN93" s="29" t="str">
        <f>IF((SUMIFS(Effektmåling!$J$163:$J$167,Effektmåling!$D$163:$D$167,$B93,$AO$120:$AO$124,'DB materialer'!AN$3))&lt;&gt;0,(SUMIFS(Effektmåling!$J$163:$J$167,Effektmåling!$D$163:$D$167,$B93,$AO$120:$AO$124,'DB materialer'!AN$3))*(-P93)*($C$122),"")</f>
        <v/>
      </c>
      <c r="AO93" s="29" t="str">
        <f>IF((SUMIFS(Effektmåling!$J$163:$J$167,Effektmåling!$D$163:$D$167,$B93,$AO$120:$AO$124,'DB materialer'!AO$3))&lt;&gt;0,(SUMIFS(Effektmåling!$J$163:$J$167,Effektmåling!$D$163:$D$167,$B93,$AO$120:$AO$124,'DB materialer'!AO$3))*(-Q93)*($C$122),"")</f>
        <v/>
      </c>
      <c r="AP93" s="29" t="str">
        <f>IF((SUMIFS(Effektmåling!$J$163:$J$167,Effektmåling!$D$163:$D$167,$B93,$AO$120:$AO$124,'DB materialer'!AP$3))&lt;&gt;0,(SUMIFS(Effektmåling!$J$163:$J$167,Effektmåling!$D$163:$D$167,$B93,$AO$120:$AO$124,'DB materialer'!AP$3))*(-R93)*($C$122),"")</f>
        <v/>
      </c>
      <c r="AQ93" s="29" t="str">
        <f>IF((SUMIFS(Effektmåling!$J$163:$J$167,Effektmåling!$D$163:$D$167,$B93,$AO$120:$AO$124,'DB materialer'!AQ$3))&lt;&gt;0,(SUMIFS(Effektmåling!$J$163:$J$167,Effektmåling!$D$163:$D$167,$B93,$AO$120:$AO$124,'DB materialer'!AQ$3))*(-S93)*($C$122),"")</f>
        <v/>
      </c>
      <c r="AR93" s="29" t="str">
        <f>IF((SUMIFS(Effektmåling!$J$163:$J$167,Effektmåling!$D$163:$D$167,$B93,$AO$120:$AO$124,'DB materialer'!AR$3))&lt;&gt;0,(SUMIFS(Effektmåling!$J$163:$J$167,Effektmåling!$D$163:$D$167,$B93,$AO$120:$AO$124,'DB materialer'!AR$3))*(-T93)*($C$122),"")</f>
        <v/>
      </c>
      <c r="AT93" s="30">
        <f t="shared" si="87"/>
        <v>1.0000000000000001E-30</v>
      </c>
      <c r="AU93" s="40">
        <f t="shared" si="88"/>
        <v>1.0000000000000001E-30</v>
      </c>
      <c r="AV93" s="41">
        <f t="shared" si="89"/>
        <v>1.0000000000000001E-30</v>
      </c>
      <c r="AW93" s="40">
        <f t="shared" si="90"/>
        <v>1.0000000000000001E-30</v>
      </c>
      <c r="AX93" s="41">
        <f t="shared" si="91"/>
        <v>1.0000000000000001E-30</v>
      </c>
      <c r="AY93" s="41">
        <f t="shared" si="92"/>
        <v>1.0000000000000001E-30</v>
      </c>
      <c r="BA93" s="29" t="str">
        <f>IF((SUMIFS(Effektmåling!$J$178:$J$182,Effektmåling!$D$178:$D$182,$B93,$AH$120:$AH$124,BA$3))&lt;&gt;0,(SUMIFS(Effektmåling!$J$178:$J$182,Effektmåling!$D$178:$D$182,$B93,$AH$120:$AH$124,BA$3))*-AT93,"")</f>
        <v/>
      </c>
      <c r="BB93" s="29" t="str">
        <f>IF((SUMIFS(Effektmåling!$J$178:$J$182,Effektmåling!$D$178:$D$182,$B93,$AH$120:$AH$124,BB$3))&lt;&gt;0,(SUMIFS(Effektmåling!$J$178:$J$182,Effektmåling!$D$178:$D$182,$B93,$AH$120:$AH$124,BB$3))*-AU93,"")</f>
        <v/>
      </c>
      <c r="BC93" s="29" t="str">
        <f>IF((SUMIFS(Effektmåling!$J$178:$J$182,Effektmåling!$D$178:$D$182,$B93,$AH$120:$AH$124,BC$3))&lt;&gt;0,(SUMIFS(Effektmåling!$J$178:$J$182,Effektmåling!$D$178:$D$182,$B93,$AH$120:$AH$124,BC$3))*-AV93,"")</f>
        <v/>
      </c>
      <c r="BD93" s="29" t="str">
        <f>IF((SUMIFS(Effektmåling!$J$178:$J$182,Effektmåling!$D$178:$D$182,$B93,$AH$120:$AH$124,BD$3))&lt;&gt;0,(SUMIFS(Effektmåling!$J$178:$J$182,Effektmåling!$D$178:$D$182,$B93,$AH$120:$AH$124,BD$3))*-AW93,"")</f>
        <v/>
      </c>
      <c r="BE93" s="29" t="str">
        <f>IF((SUMIFS(Effektmåling!$J$178:$J$182,Effektmåling!$D$178:$D$182,$B93,$AH$120:$AH$124,BE$3))&lt;&gt;0,(SUMIFS(Effektmåling!$J$178:$J$182,Effektmåling!$D$178:$D$182,$B93,$AH$120:$AH$124,BE$3))*-AX93,"")</f>
        <v/>
      </c>
      <c r="BF93" s="29" t="str">
        <f>IF((SUMIFS(Effektmåling!$J$178:$J$182,Effektmåling!$D$178:$D$182,$B93,$AH$120:$AH$124,BF$3))&lt;&gt;0,(SUMIFS(Effektmåling!$J$178:$J$182,Effektmåling!$D$178:$D$182,$B93,$AH$120:$AH$124,BF$3))*-AY93,"")</f>
        <v/>
      </c>
      <c r="BH93" s="29" t="str">
        <f>IF((SUMIFS(Effektmåling!$J$163:$J$167,Effektmåling!$D$163:$D$167,$B93,$AO$120:$AO$124,BH$3))&lt;&gt;0,(SUMIFS(Effektmåling!$J$163:$J$167,Effektmåling!$D$163:$D$167,$B93,$AO$120:$AO$124,BH$3))*-AT93,"")</f>
        <v/>
      </c>
      <c r="BI93" s="29" t="str">
        <f>IF((SUMIFS(Effektmåling!$J$163:$J$167,Effektmåling!$D$163:$D$167,$B93,$AO$120:$AO$124,BI$3))&lt;&gt;0,(SUMIFS(Effektmåling!$J$163:$J$167,Effektmåling!$D$163:$D$167,$B93,$AO$120:$AO$124,BI$3))*-AU93,"")</f>
        <v/>
      </c>
      <c r="BJ93" s="29" t="str">
        <f>IF((SUMIFS(Effektmåling!$J$163:$J$167,Effektmåling!$D$163:$D$167,$B93,$AO$120:$AO$124,BJ$3))&lt;&gt;0,(SUMIFS(Effektmåling!$J$163:$J$167,Effektmåling!$D$163:$D$167,$B93,$AO$120:$AO$124,BJ$3))*-AV93,"")</f>
        <v/>
      </c>
      <c r="BK93" s="29" t="str">
        <f>IF((SUMIFS(Effektmåling!$J$163:$J$167,Effektmåling!$D$163:$D$167,$B93,$AO$120:$AO$124,BK$3))&lt;&gt;0,(SUMIFS(Effektmåling!$J$163:$J$167,Effektmåling!$D$163:$D$167,$B93,$AO$120:$AO$124,BK$3))*-AW93,"")</f>
        <v/>
      </c>
      <c r="BL93" s="29" t="str">
        <f>IF((SUMIFS(Effektmåling!$J$163:$J$167,Effektmåling!$D$163:$D$167,$B93,$AO$120:$AO$124,BL$3))&lt;&gt;0,(SUMIFS(Effektmåling!$J$163:$J$167,Effektmåling!$D$163:$D$167,$B93,$AO$120:$AO$124,BL$3))*-AX93,"")</f>
        <v/>
      </c>
      <c r="BM93" s="29" t="str">
        <f>IF((SUMIFS(Effektmåling!$J$163:$J$167,Effektmåling!$D$163:$D$167,$B93,$AO$120:$AO$124,BM$3))&lt;&gt;0,(SUMIFS(Effektmåling!$J$163:$J$167,Effektmåling!$D$163:$D$167,$B93,$AO$120:$AO$124,BM$3))*-AY93,"")</f>
        <v/>
      </c>
    </row>
    <row r="94" spans="1:65" x14ac:dyDescent="0.15">
      <c r="A94" s="19">
        <f t="shared" si="75"/>
        <v>30</v>
      </c>
      <c r="B94" s="19" t="s">
        <v>276</v>
      </c>
      <c r="C94" s="19">
        <v>1</v>
      </c>
      <c r="D94" s="57">
        <v>0</v>
      </c>
      <c r="E94" s="57">
        <v>0</v>
      </c>
      <c r="F94" s="57">
        <v>0</v>
      </c>
      <c r="G94" s="24">
        <v>-2E-3</v>
      </c>
      <c r="H94" s="22">
        <f t="shared" si="85"/>
        <v>-2.0999999999999999E-3</v>
      </c>
      <c r="I94" s="57">
        <v>0</v>
      </c>
      <c r="J94" s="57">
        <v>0</v>
      </c>
      <c r="K94" s="57">
        <v>0</v>
      </c>
      <c r="L94" s="74">
        <v>0</v>
      </c>
      <c r="M94" s="74">
        <v>0</v>
      </c>
      <c r="O94" s="40">
        <f t="shared" si="86"/>
        <v>0</v>
      </c>
      <c r="P94" s="480">
        <f>(IF(Effektmåling!$Q$241="Ja",-0.3*'DB materialer'!D34+G94,G94))-E94</f>
        <v>-2E-3</v>
      </c>
      <c r="Q94" s="480">
        <f>(IF(Effektmåling!$Q$241="Ja",1.3*H94,H94))-E94</f>
        <v>-2.0999999999999999E-3</v>
      </c>
      <c r="R94" s="480">
        <f>(IF(Effektmåling!$Q$241="Ja",-0.3*'DB materialer'!D34+G94,G94))-F94</f>
        <v>-2E-3</v>
      </c>
      <c r="S94" s="480">
        <f>(IF(Effektmåling!$Q$241="Ja",1.3*H94,H94))-F94</f>
        <v>-2.0999999999999999E-3</v>
      </c>
      <c r="T94" s="480">
        <f>(IF(Effektmåling!$Q$241="Ja",1.3*H94,H94))-(IF(Effektmåling!$Q$241="Ja",-0.3*'DB materialer'!D34+G94,G94))</f>
        <v>-9.9999999999999829E-5</v>
      </c>
      <c r="AE94" s="19">
        <f t="shared" si="76"/>
        <v>28</v>
      </c>
      <c r="AF94" s="29" t="str">
        <f>IF((SUMIFS(Effektmåling!$J$178:$J$182,Effektmåling!$D$178:$D$182,$B94,$AH$120:$AH$124,'DB materialer'!AF$3))&lt;&gt;0,(SUMIFS(Effektmåling!$J$178:$J$182,Effektmåling!$D$178:$D$182,$B94,$AH$120:$AH$124,'DB materialer'!AF$3))*-O94,"")</f>
        <v/>
      </c>
      <c r="AG94" s="29" t="str">
        <f>IF((SUMIFS(Effektmåling!$J$178:$J$182,Effektmåling!$D$178:$D$182,$B94,$AH$120:$AH$124,'DB materialer'!AG$3))&lt;&gt;0,(SUMIFS(Effektmåling!$J$178:$J$182,Effektmåling!$D$178:$D$182,$B94,$AH$120:$AH$124,'DB materialer'!AG$3))*-P94,"")</f>
        <v/>
      </c>
      <c r="AH94" s="29" t="str">
        <f>IF((SUMIFS(Effektmåling!$J$178:$J$182,Effektmåling!$D$178:$D$182,$B94,$AH$120:$AH$124,'DB materialer'!AH$3))&lt;&gt;0,(SUMIFS(Effektmåling!$J$178:$J$182,Effektmåling!$D$178:$D$182,$B94,$AH$120:$AH$124,'DB materialer'!AH$3))*-Q94,"")</f>
        <v/>
      </c>
      <c r="AI94" s="29" t="str">
        <f>IF((SUMIFS(Effektmåling!$J$178:$J$182,Effektmåling!$D$178:$D$182,$B94,$AH$120:$AH$124,'DB materialer'!AI$3))&lt;&gt;0,(SUMIFS(Effektmåling!$J$178:$J$182,Effektmåling!$D$178:$D$182,$B94,$AH$120:$AH$124,'DB materialer'!AI$3))*-R94,"")</f>
        <v/>
      </c>
      <c r="AJ94" s="29" t="str">
        <f>IF((SUMIFS(Effektmåling!$J$178:$J$182,Effektmåling!$D$178:$D$182,$B94,$AH$120:$AH$124,'DB materialer'!AJ$3))&lt;&gt;0,(SUMIFS(Effektmåling!$J$178:$J$182,Effektmåling!$D$178:$D$182,$B94,$AH$120:$AH$124,'DB materialer'!AJ$3))*-S94,"")</f>
        <v/>
      </c>
      <c r="AK94" s="29" t="str">
        <f>IF((SUMIFS(Effektmåling!$J$178:$J$182,Effektmåling!$D$178:$D$182,$B94,$AH$120:$AH$124,'DB materialer'!AK$3))&lt;&gt;0,(SUMIFS(Effektmåling!$J$178:$J$182,Effektmåling!$D$178:$D$182,$B94,$AH$120:$AH$124,'DB materialer'!AK$3))*-T94,"")</f>
        <v/>
      </c>
      <c r="AM94" s="29" t="str">
        <f>IF((SUMIFS(Effektmåling!$J$163:$J$167,Effektmåling!$D$163:$D$167,$B94,$AO$120:$AO$124,'DB materialer'!AM$3))&lt;&gt;0,(SUMIFS(Effektmåling!$J$163:$J$167,Effektmåling!$D$163:$D$167,$B94,$AO$120:$AO$124,'DB materialer'!AM$3))*(-O94)*($C$122),"")</f>
        <v/>
      </c>
      <c r="AN94" s="29" t="str">
        <f>IF((SUMIFS(Effektmåling!$J$163:$J$167,Effektmåling!$D$163:$D$167,$B94,$AO$120:$AO$124,'DB materialer'!AN$3))&lt;&gt;0,(SUMIFS(Effektmåling!$J$163:$J$167,Effektmåling!$D$163:$D$167,$B94,$AO$120:$AO$124,'DB materialer'!AN$3))*(-P94)*($C$122),"")</f>
        <v/>
      </c>
      <c r="AO94" s="29" t="str">
        <f>IF((SUMIFS(Effektmåling!$J$163:$J$167,Effektmåling!$D$163:$D$167,$B94,$AO$120:$AO$124,'DB materialer'!AO$3))&lt;&gt;0,(SUMIFS(Effektmåling!$J$163:$J$167,Effektmåling!$D$163:$D$167,$B94,$AO$120:$AO$124,'DB materialer'!AO$3))*(-Q94)*($C$122),"")</f>
        <v/>
      </c>
      <c r="AP94" s="29" t="str">
        <f>IF((SUMIFS(Effektmåling!$J$163:$J$167,Effektmåling!$D$163:$D$167,$B94,$AO$120:$AO$124,'DB materialer'!AP$3))&lt;&gt;0,(SUMIFS(Effektmåling!$J$163:$J$167,Effektmåling!$D$163:$D$167,$B94,$AO$120:$AO$124,'DB materialer'!AP$3))*(-R94)*($C$122),"")</f>
        <v/>
      </c>
      <c r="AQ94" s="29" t="str">
        <f>IF((SUMIFS(Effektmåling!$J$163:$J$167,Effektmåling!$D$163:$D$167,$B94,$AO$120:$AO$124,'DB materialer'!AQ$3))&lt;&gt;0,(SUMIFS(Effektmåling!$J$163:$J$167,Effektmåling!$D$163:$D$167,$B94,$AO$120:$AO$124,'DB materialer'!AQ$3))*(-S94)*($C$122),"")</f>
        <v/>
      </c>
      <c r="AR94" s="29" t="str">
        <f>IF((SUMIFS(Effektmåling!$J$163:$J$167,Effektmåling!$D$163:$D$167,$B94,$AO$120:$AO$124,'DB materialer'!AR$3))&lt;&gt;0,(SUMIFS(Effektmåling!$J$163:$J$167,Effektmåling!$D$163:$D$167,$B94,$AO$120:$AO$124,'DB materialer'!AR$3))*(-T94)*($C$122),"")</f>
        <v/>
      </c>
      <c r="AT94" s="30">
        <f t="shared" si="87"/>
        <v>1.0000000000000001E-30</v>
      </c>
      <c r="AU94" s="40">
        <f t="shared" si="88"/>
        <v>1.0000000000000001E-30</v>
      </c>
      <c r="AV94" s="41">
        <f t="shared" si="89"/>
        <v>1.0000000000000001E-30</v>
      </c>
      <c r="AW94" s="40">
        <f t="shared" si="90"/>
        <v>1.0000000000000001E-30</v>
      </c>
      <c r="AX94" s="41">
        <f t="shared" si="91"/>
        <v>1.0000000000000001E-30</v>
      </c>
      <c r="AY94" s="41">
        <f t="shared" si="92"/>
        <v>1.0000000000000001E-30</v>
      </c>
      <c r="BA94" s="29" t="str">
        <f>IF((SUMIFS(Effektmåling!$J$178:$J$182,Effektmåling!$D$178:$D$182,$B94,$AH$120:$AH$124,BA$3))&lt;&gt;0,(SUMIFS(Effektmåling!$J$178:$J$182,Effektmåling!$D$178:$D$182,$B94,$AH$120:$AH$124,BA$3))*-AT94,"")</f>
        <v/>
      </c>
      <c r="BB94" s="29" t="str">
        <f>IF((SUMIFS(Effektmåling!$J$178:$J$182,Effektmåling!$D$178:$D$182,$B94,$AH$120:$AH$124,BB$3))&lt;&gt;0,(SUMIFS(Effektmåling!$J$178:$J$182,Effektmåling!$D$178:$D$182,$B94,$AH$120:$AH$124,BB$3))*-AU94,"")</f>
        <v/>
      </c>
      <c r="BC94" s="29" t="str">
        <f>IF((SUMIFS(Effektmåling!$J$178:$J$182,Effektmåling!$D$178:$D$182,$B94,$AH$120:$AH$124,BC$3))&lt;&gt;0,(SUMIFS(Effektmåling!$J$178:$J$182,Effektmåling!$D$178:$D$182,$B94,$AH$120:$AH$124,BC$3))*-AV94,"")</f>
        <v/>
      </c>
      <c r="BD94" s="29" t="str">
        <f>IF((SUMIFS(Effektmåling!$J$178:$J$182,Effektmåling!$D$178:$D$182,$B94,$AH$120:$AH$124,BD$3))&lt;&gt;0,(SUMIFS(Effektmåling!$J$178:$J$182,Effektmåling!$D$178:$D$182,$B94,$AH$120:$AH$124,BD$3))*-AW94,"")</f>
        <v/>
      </c>
      <c r="BE94" s="29" t="str">
        <f>IF((SUMIFS(Effektmåling!$J$178:$J$182,Effektmåling!$D$178:$D$182,$B94,$AH$120:$AH$124,BE$3))&lt;&gt;0,(SUMIFS(Effektmåling!$J$178:$J$182,Effektmåling!$D$178:$D$182,$B94,$AH$120:$AH$124,BE$3))*-AX94,"")</f>
        <v/>
      </c>
      <c r="BF94" s="29" t="str">
        <f>IF((SUMIFS(Effektmåling!$J$178:$J$182,Effektmåling!$D$178:$D$182,$B94,$AH$120:$AH$124,BF$3))&lt;&gt;0,(SUMIFS(Effektmåling!$J$178:$J$182,Effektmåling!$D$178:$D$182,$B94,$AH$120:$AH$124,BF$3))*-AY94,"")</f>
        <v/>
      </c>
      <c r="BH94" s="29" t="str">
        <f>IF((SUMIFS(Effektmåling!$J$163:$J$167,Effektmåling!$D$163:$D$167,$B94,$AO$120:$AO$124,BH$3))&lt;&gt;0,(SUMIFS(Effektmåling!$J$163:$J$167,Effektmåling!$D$163:$D$167,$B94,$AO$120:$AO$124,BH$3))*-AT94,"")</f>
        <v/>
      </c>
      <c r="BI94" s="29" t="str">
        <f>IF((SUMIFS(Effektmåling!$J$163:$J$167,Effektmåling!$D$163:$D$167,$B94,$AO$120:$AO$124,BI$3))&lt;&gt;0,(SUMIFS(Effektmåling!$J$163:$J$167,Effektmåling!$D$163:$D$167,$B94,$AO$120:$AO$124,BI$3))*-AU94,"")</f>
        <v/>
      </c>
      <c r="BJ94" s="29" t="str">
        <f>IF((SUMIFS(Effektmåling!$J$163:$J$167,Effektmåling!$D$163:$D$167,$B94,$AO$120:$AO$124,BJ$3))&lt;&gt;0,(SUMIFS(Effektmåling!$J$163:$J$167,Effektmåling!$D$163:$D$167,$B94,$AO$120:$AO$124,BJ$3))*-AV94,"")</f>
        <v/>
      </c>
      <c r="BK94" s="29" t="str">
        <f>IF((SUMIFS(Effektmåling!$J$163:$J$167,Effektmåling!$D$163:$D$167,$B94,$AO$120:$AO$124,BK$3))&lt;&gt;0,(SUMIFS(Effektmåling!$J$163:$J$167,Effektmåling!$D$163:$D$167,$B94,$AO$120:$AO$124,BK$3))*-AW94,"")</f>
        <v/>
      </c>
      <c r="BL94" s="29" t="str">
        <f>IF((SUMIFS(Effektmåling!$J$163:$J$167,Effektmåling!$D$163:$D$167,$B94,$AO$120:$AO$124,BL$3))&lt;&gt;0,(SUMIFS(Effektmåling!$J$163:$J$167,Effektmåling!$D$163:$D$167,$B94,$AO$120:$AO$124,BL$3))*-AX94,"")</f>
        <v/>
      </c>
      <c r="BM94" s="29" t="str">
        <f>IF((SUMIFS(Effektmåling!$J$163:$J$167,Effektmåling!$D$163:$D$167,$B94,$AO$120:$AO$124,BM$3))&lt;&gt;0,(SUMIFS(Effektmåling!$J$163:$J$167,Effektmåling!$D$163:$D$167,$B94,$AO$120:$AO$124,BM$3))*-AY94,"")</f>
        <v/>
      </c>
    </row>
    <row r="95" spans="1:65" x14ac:dyDescent="0.15">
      <c r="A95" s="19">
        <f t="shared" si="75"/>
        <v>31</v>
      </c>
      <c r="B95" s="19" t="s">
        <v>277</v>
      </c>
      <c r="C95" s="19">
        <v>1</v>
      </c>
      <c r="D95" s="57">
        <v>0</v>
      </c>
      <c r="E95" s="57">
        <v>0</v>
      </c>
      <c r="F95" s="57">
        <v>0</v>
      </c>
      <c r="G95" s="22">
        <v>-1.7150000000000001</v>
      </c>
      <c r="H95" s="22">
        <f t="shared" si="85"/>
        <v>-1.8862000000000001</v>
      </c>
      <c r="I95" s="57">
        <v>0</v>
      </c>
      <c r="J95" s="57">
        <v>0</v>
      </c>
      <c r="K95" s="57">
        <v>0</v>
      </c>
      <c r="L95" s="74">
        <v>0</v>
      </c>
      <c r="M95" s="74">
        <v>0</v>
      </c>
      <c r="O95" s="40">
        <f t="shared" si="86"/>
        <v>0</v>
      </c>
      <c r="P95" s="480">
        <f>(IF(Effektmåling!$Q$241="Ja",-0.3*'DB materialer'!D35+G95,G95))-E95</f>
        <v>-1.7150000000000001</v>
      </c>
      <c r="Q95" s="480">
        <f>(IF(Effektmåling!$Q$241="Ja",1.3*H95,H95))-E95</f>
        <v>-1.8862000000000001</v>
      </c>
      <c r="R95" s="480">
        <f>(IF(Effektmåling!$Q$241="Ja",-0.3*'DB materialer'!D35+G95,G95))-F95</f>
        <v>-1.7150000000000001</v>
      </c>
      <c r="S95" s="480">
        <f>(IF(Effektmåling!$Q$241="Ja",1.3*H95,H95))-F95</f>
        <v>-1.8862000000000001</v>
      </c>
      <c r="T95" s="480">
        <f>(IF(Effektmåling!$Q$241="Ja",1.3*H95,H95))-(IF(Effektmåling!$Q$241="Ja",-0.3*'DB materialer'!D35+G95,G95))</f>
        <v>-0.17120000000000002</v>
      </c>
      <c r="AE95" s="19">
        <f t="shared" si="76"/>
        <v>29</v>
      </c>
      <c r="AF95" s="29" t="str">
        <f>IF((SUMIFS(Effektmåling!$J$178:$J$182,Effektmåling!$D$178:$D$182,$B95,$AH$120:$AH$124,'DB materialer'!AF$3))&lt;&gt;0,(SUMIFS(Effektmåling!$J$178:$J$182,Effektmåling!$D$178:$D$182,$B95,$AH$120:$AH$124,'DB materialer'!AF$3))*-O95,"")</f>
        <v/>
      </c>
      <c r="AG95" s="29" t="str">
        <f>IF((SUMIFS(Effektmåling!$J$178:$J$182,Effektmåling!$D$178:$D$182,$B95,$AH$120:$AH$124,'DB materialer'!AG$3))&lt;&gt;0,(SUMIFS(Effektmåling!$J$178:$J$182,Effektmåling!$D$178:$D$182,$B95,$AH$120:$AH$124,'DB materialer'!AG$3))*-P95,"")</f>
        <v/>
      </c>
      <c r="AH95" s="29" t="str">
        <f>IF((SUMIFS(Effektmåling!$J$178:$J$182,Effektmåling!$D$178:$D$182,$B95,$AH$120:$AH$124,'DB materialer'!AH$3))&lt;&gt;0,(SUMIFS(Effektmåling!$J$178:$J$182,Effektmåling!$D$178:$D$182,$B95,$AH$120:$AH$124,'DB materialer'!AH$3))*-Q95,"")</f>
        <v/>
      </c>
      <c r="AI95" s="29" t="str">
        <f>IF((SUMIFS(Effektmåling!$J$178:$J$182,Effektmåling!$D$178:$D$182,$B95,$AH$120:$AH$124,'DB materialer'!AI$3))&lt;&gt;0,(SUMIFS(Effektmåling!$J$178:$J$182,Effektmåling!$D$178:$D$182,$B95,$AH$120:$AH$124,'DB materialer'!AI$3))*-R95,"")</f>
        <v/>
      </c>
      <c r="AJ95" s="29" t="str">
        <f>IF((SUMIFS(Effektmåling!$J$178:$J$182,Effektmåling!$D$178:$D$182,$B95,$AH$120:$AH$124,'DB materialer'!AJ$3))&lt;&gt;0,(SUMIFS(Effektmåling!$J$178:$J$182,Effektmåling!$D$178:$D$182,$B95,$AH$120:$AH$124,'DB materialer'!AJ$3))*-S95,"")</f>
        <v/>
      </c>
      <c r="AK95" s="29" t="str">
        <f>IF((SUMIFS(Effektmåling!$J$178:$J$182,Effektmåling!$D$178:$D$182,$B95,$AH$120:$AH$124,'DB materialer'!AK$3))&lt;&gt;0,(SUMIFS(Effektmåling!$J$178:$J$182,Effektmåling!$D$178:$D$182,$B95,$AH$120:$AH$124,'DB materialer'!AK$3))*-T95,"")</f>
        <v/>
      </c>
      <c r="AM95" s="29" t="str">
        <f>IF((SUMIFS(Effektmåling!$J$163:$J$167,Effektmåling!$D$163:$D$167,$B95,$AO$120:$AO$124,'DB materialer'!AM$3))&lt;&gt;0,(SUMIFS(Effektmåling!$J$163:$J$167,Effektmåling!$D$163:$D$167,$B95,$AO$120:$AO$124,'DB materialer'!AM$3))*(-O95)*($C$122),"")</f>
        <v/>
      </c>
      <c r="AN95" s="29" t="str">
        <f>IF((SUMIFS(Effektmåling!$J$163:$J$167,Effektmåling!$D$163:$D$167,$B95,$AO$120:$AO$124,'DB materialer'!AN$3))&lt;&gt;0,(SUMIFS(Effektmåling!$J$163:$J$167,Effektmåling!$D$163:$D$167,$B95,$AO$120:$AO$124,'DB materialer'!AN$3))*(-P95)*($C$122),"")</f>
        <v/>
      </c>
      <c r="AO95" s="29" t="str">
        <f>IF((SUMIFS(Effektmåling!$J$163:$J$167,Effektmåling!$D$163:$D$167,$B95,$AO$120:$AO$124,'DB materialer'!AO$3))&lt;&gt;0,(SUMIFS(Effektmåling!$J$163:$J$167,Effektmåling!$D$163:$D$167,$B95,$AO$120:$AO$124,'DB materialer'!AO$3))*(-Q95)*($C$122),"")</f>
        <v/>
      </c>
      <c r="AP95" s="29" t="str">
        <f>IF((SUMIFS(Effektmåling!$J$163:$J$167,Effektmåling!$D$163:$D$167,$B95,$AO$120:$AO$124,'DB materialer'!AP$3))&lt;&gt;0,(SUMIFS(Effektmåling!$J$163:$J$167,Effektmåling!$D$163:$D$167,$B95,$AO$120:$AO$124,'DB materialer'!AP$3))*(-R95)*($C$122),"")</f>
        <v/>
      </c>
      <c r="AQ95" s="29" t="str">
        <f>IF((SUMIFS(Effektmåling!$J$163:$J$167,Effektmåling!$D$163:$D$167,$B95,$AO$120:$AO$124,'DB materialer'!AQ$3))&lt;&gt;0,(SUMIFS(Effektmåling!$J$163:$J$167,Effektmåling!$D$163:$D$167,$B95,$AO$120:$AO$124,'DB materialer'!AQ$3))*(-S95)*($C$122),"")</f>
        <v/>
      </c>
      <c r="AR95" s="29" t="str">
        <f>IF((SUMIFS(Effektmåling!$J$163:$J$167,Effektmåling!$D$163:$D$167,$B95,$AO$120:$AO$124,'DB materialer'!AR$3))&lt;&gt;0,(SUMIFS(Effektmåling!$J$163:$J$167,Effektmåling!$D$163:$D$167,$B95,$AO$120:$AO$124,'DB materialer'!AR$3))*(-T95)*($C$122),"")</f>
        <v/>
      </c>
      <c r="AT95" s="30">
        <f t="shared" si="87"/>
        <v>1.0000000000000001E-30</v>
      </c>
      <c r="AU95" s="40">
        <f t="shared" si="88"/>
        <v>1.0000000000000001E-30</v>
      </c>
      <c r="AV95" s="41">
        <f t="shared" si="89"/>
        <v>1.0000000000000001E-30</v>
      </c>
      <c r="AW95" s="40">
        <f t="shared" si="90"/>
        <v>1.0000000000000001E-30</v>
      </c>
      <c r="AX95" s="41">
        <f t="shared" si="91"/>
        <v>1.0000000000000001E-30</v>
      </c>
      <c r="AY95" s="41">
        <f t="shared" si="92"/>
        <v>1.0000000000000001E-30</v>
      </c>
      <c r="BA95" s="29" t="str">
        <f>IF((SUMIFS(Effektmåling!$J$178:$J$182,Effektmåling!$D$178:$D$182,$B95,$AH$120:$AH$124,BA$3))&lt;&gt;0,(SUMIFS(Effektmåling!$J$178:$J$182,Effektmåling!$D$178:$D$182,$B95,$AH$120:$AH$124,BA$3))*-AT95,"")</f>
        <v/>
      </c>
      <c r="BB95" s="29" t="str">
        <f>IF((SUMIFS(Effektmåling!$J$178:$J$182,Effektmåling!$D$178:$D$182,$B95,$AH$120:$AH$124,BB$3))&lt;&gt;0,(SUMIFS(Effektmåling!$J$178:$J$182,Effektmåling!$D$178:$D$182,$B95,$AH$120:$AH$124,BB$3))*-AU95,"")</f>
        <v/>
      </c>
      <c r="BC95" s="29" t="str">
        <f>IF((SUMIFS(Effektmåling!$J$178:$J$182,Effektmåling!$D$178:$D$182,$B95,$AH$120:$AH$124,BC$3))&lt;&gt;0,(SUMIFS(Effektmåling!$J$178:$J$182,Effektmåling!$D$178:$D$182,$B95,$AH$120:$AH$124,BC$3))*-AV95,"")</f>
        <v/>
      </c>
      <c r="BD95" s="29" t="str">
        <f>IF((SUMIFS(Effektmåling!$J$178:$J$182,Effektmåling!$D$178:$D$182,$B95,$AH$120:$AH$124,BD$3))&lt;&gt;0,(SUMIFS(Effektmåling!$J$178:$J$182,Effektmåling!$D$178:$D$182,$B95,$AH$120:$AH$124,BD$3))*-AW95,"")</f>
        <v/>
      </c>
      <c r="BE95" s="29" t="str">
        <f>IF((SUMIFS(Effektmåling!$J$178:$J$182,Effektmåling!$D$178:$D$182,$B95,$AH$120:$AH$124,BE$3))&lt;&gt;0,(SUMIFS(Effektmåling!$J$178:$J$182,Effektmåling!$D$178:$D$182,$B95,$AH$120:$AH$124,BE$3))*-AX95,"")</f>
        <v/>
      </c>
      <c r="BF95" s="29" t="str">
        <f>IF((SUMIFS(Effektmåling!$J$178:$J$182,Effektmåling!$D$178:$D$182,$B95,$AH$120:$AH$124,BF$3))&lt;&gt;0,(SUMIFS(Effektmåling!$J$178:$J$182,Effektmåling!$D$178:$D$182,$B95,$AH$120:$AH$124,BF$3))*-AY95,"")</f>
        <v/>
      </c>
      <c r="BH95" s="29" t="str">
        <f>IF((SUMIFS(Effektmåling!$J$163:$J$167,Effektmåling!$D$163:$D$167,$B95,$AO$120:$AO$124,BH$3))&lt;&gt;0,(SUMIFS(Effektmåling!$J$163:$J$167,Effektmåling!$D$163:$D$167,$B95,$AO$120:$AO$124,BH$3))*-AT95,"")</f>
        <v/>
      </c>
      <c r="BI95" s="29" t="str">
        <f>IF((SUMIFS(Effektmåling!$J$163:$J$167,Effektmåling!$D$163:$D$167,$B95,$AO$120:$AO$124,BI$3))&lt;&gt;0,(SUMIFS(Effektmåling!$J$163:$J$167,Effektmåling!$D$163:$D$167,$B95,$AO$120:$AO$124,BI$3))*-AU95,"")</f>
        <v/>
      </c>
      <c r="BJ95" s="29" t="str">
        <f>IF((SUMIFS(Effektmåling!$J$163:$J$167,Effektmåling!$D$163:$D$167,$B95,$AO$120:$AO$124,BJ$3))&lt;&gt;0,(SUMIFS(Effektmåling!$J$163:$J$167,Effektmåling!$D$163:$D$167,$B95,$AO$120:$AO$124,BJ$3))*-AV95,"")</f>
        <v/>
      </c>
      <c r="BK95" s="29" t="str">
        <f>IF((SUMIFS(Effektmåling!$J$163:$J$167,Effektmåling!$D$163:$D$167,$B95,$AO$120:$AO$124,BK$3))&lt;&gt;0,(SUMIFS(Effektmåling!$J$163:$J$167,Effektmåling!$D$163:$D$167,$B95,$AO$120:$AO$124,BK$3))*-AW95,"")</f>
        <v/>
      </c>
      <c r="BL95" s="29" t="str">
        <f>IF((SUMIFS(Effektmåling!$J$163:$J$167,Effektmåling!$D$163:$D$167,$B95,$AO$120:$AO$124,BL$3))&lt;&gt;0,(SUMIFS(Effektmåling!$J$163:$J$167,Effektmåling!$D$163:$D$167,$B95,$AO$120:$AO$124,BL$3))*-AX95,"")</f>
        <v/>
      </c>
      <c r="BM95" s="29" t="str">
        <f>IF((SUMIFS(Effektmåling!$J$163:$J$167,Effektmåling!$D$163:$D$167,$B95,$AO$120:$AO$124,BM$3))&lt;&gt;0,(SUMIFS(Effektmåling!$J$163:$J$167,Effektmåling!$D$163:$D$167,$B95,$AO$120:$AO$124,BM$3))*-AY95,"")</f>
        <v/>
      </c>
    </row>
    <row r="96" spans="1:65" ht="11.1" customHeight="1" x14ac:dyDescent="0.15">
      <c r="A96" s="19">
        <f t="shared" si="75"/>
        <v>32</v>
      </c>
      <c r="B96" s="19" t="s">
        <v>278</v>
      </c>
      <c r="C96" s="19">
        <v>1</v>
      </c>
      <c r="D96" s="57">
        <v>0</v>
      </c>
      <c r="E96" s="57">
        <v>0</v>
      </c>
      <c r="F96" s="57">
        <v>0</v>
      </c>
      <c r="G96" s="22">
        <v>-1.7150000000000001</v>
      </c>
      <c r="H96" s="22">
        <f t="shared" si="85"/>
        <v>-1.8862000000000001</v>
      </c>
      <c r="I96" s="57">
        <v>0</v>
      </c>
      <c r="J96" s="57">
        <v>0</v>
      </c>
      <c r="K96" s="57">
        <v>0</v>
      </c>
      <c r="L96" s="74">
        <v>0</v>
      </c>
      <c r="M96" s="74">
        <v>0</v>
      </c>
      <c r="O96" s="40">
        <f t="shared" si="86"/>
        <v>0</v>
      </c>
      <c r="P96" s="480">
        <f>(IF(Effektmåling!$Q$241="Ja",-0.3*'DB materialer'!D36+G96,G96))-E96</f>
        <v>-1.7150000000000001</v>
      </c>
      <c r="Q96" s="480">
        <f>(IF(Effektmåling!$Q$241="Ja",1.3*H96,H96))-E96</f>
        <v>-1.8862000000000001</v>
      </c>
      <c r="R96" s="480">
        <f>(IF(Effektmåling!$Q$241="Ja",-0.3*'DB materialer'!D36+G96,G96))-F96</f>
        <v>-1.7150000000000001</v>
      </c>
      <c r="S96" s="480">
        <f>(IF(Effektmåling!$Q$241="Ja",1.3*H96,H96))-F96</f>
        <v>-1.8862000000000001</v>
      </c>
      <c r="T96" s="480">
        <f>(IF(Effektmåling!$Q$241="Ja",1.3*H96,H96))-(IF(Effektmåling!$Q$241="Ja",-0.3*'DB materialer'!D36+G96,G96))</f>
        <v>-0.17120000000000002</v>
      </c>
      <c r="AE96" s="19">
        <f t="shared" si="76"/>
        <v>30</v>
      </c>
      <c r="AF96" s="29" t="str">
        <f>IF((SUMIFS(Effektmåling!$J$178:$J$182,Effektmåling!$D$178:$D$182,$B96,$AH$120:$AH$124,'DB materialer'!AF$3))&lt;&gt;0,(SUMIFS(Effektmåling!$J$178:$J$182,Effektmåling!$D$178:$D$182,$B96,$AH$120:$AH$124,'DB materialer'!AF$3))*-O96,"")</f>
        <v/>
      </c>
      <c r="AG96" s="29" t="str">
        <f>IF((SUMIFS(Effektmåling!$J$178:$J$182,Effektmåling!$D$178:$D$182,$B96,$AH$120:$AH$124,'DB materialer'!AG$3))&lt;&gt;0,(SUMIFS(Effektmåling!$J$178:$J$182,Effektmåling!$D$178:$D$182,$B96,$AH$120:$AH$124,'DB materialer'!AG$3))*-P96,"")</f>
        <v/>
      </c>
      <c r="AH96" s="29" t="str">
        <f>IF((SUMIFS(Effektmåling!$J$178:$J$182,Effektmåling!$D$178:$D$182,$B96,$AH$120:$AH$124,'DB materialer'!AH$3))&lt;&gt;0,(SUMIFS(Effektmåling!$J$178:$J$182,Effektmåling!$D$178:$D$182,$B96,$AH$120:$AH$124,'DB materialer'!AH$3))*-Q96,"")</f>
        <v/>
      </c>
      <c r="AI96" s="29" t="str">
        <f>IF((SUMIFS(Effektmåling!$J$178:$J$182,Effektmåling!$D$178:$D$182,$B96,$AH$120:$AH$124,'DB materialer'!AI$3))&lt;&gt;0,(SUMIFS(Effektmåling!$J$178:$J$182,Effektmåling!$D$178:$D$182,$B96,$AH$120:$AH$124,'DB materialer'!AI$3))*-R96,"")</f>
        <v/>
      </c>
      <c r="AJ96" s="29" t="str">
        <f>IF((SUMIFS(Effektmåling!$J$178:$J$182,Effektmåling!$D$178:$D$182,$B96,$AH$120:$AH$124,'DB materialer'!AJ$3))&lt;&gt;0,(SUMIFS(Effektmåling!$J$178:$J$182,Effektmåling!$D$178:$D$182,$B96,$AH$120:$AH$124,'DB materialer'!AJ$3))*-S96,"")</f>
        <v/>
      </c>
      <c r="AK96" s="29" t="str">
        <f>IF((SUMIFS(Effektmåling!$J$178:$J$182,Effektmåling!$D$178:$D$182,$B96,$AH$120:$AH$124,'DB materialer'!AK$3))&lt;&gt;0,(SUMIFS(Effektmåling!$J$178:$J$182,Effektmåling!$D$178:$D$182,$B96,$AH$120:$AH$124,'DB materialer'!AK$3))*-T96,"")</f>
        <v/>
      </c>
      <c r="AM96" s="29" t="str">
        <f>IF((SUMIFS(Effektmåling!$J$163:$J$167,Effektmåling!$D$163:$D$167,$B96,$AO$120:$AO$124,'DB materialer'!AM$3))&lt;&gt;0,(SUMIFS(Effektmåling!$J$163:$J$167,Effektmåling!$D$163:$D$167,$B96,$AO$120:$AO$124,'DB materialer'!AM$3))*(-O96)*($C$122),"")</f>
        <v/>
      </c>
      <c r="AN96" s="29" t="str">
        <f>IF((SUMIFS(Effektmåling!$J$163:$J$167,Effektmåling!$D$163:$D$167,$B96,$AO$120:$AO$124,'DB materialer'!AN$3))&lt;&gt;0,(SUMIFS(Effektmåling!$J$163:$J$167,Effektmåling!$D$163:$D$167,$B96,$AO$120:$AO$124,'DB materialer'!AN$3))*(-P96)*($C$122),"")</f>
        <v/>
      </c>
      <c r="AO96" s="29" t="str">
        <f>IF((SUMIFS(Effektmåling!$J$163:$J$167,Effektmåling!$D$163:$D$167,$B96,$AO$120:$AO$124,'DB materialer'!AO$3))&lt;&gt;0,(SUMIFS(Effektmåling!$J$163:$J$167,Effektmåling!$D$163:$D$167,$B96,$AO$120:$AO$124,'DB materialer'!AO$3))*(-Q96)*($C$122),"")</f>
        <v/>
      </c>
      <c r="AP96" s="29" t="str">
        <f>IF((SUMIFS(Effektmåling!$J$163:$J$167,Effektmåling!$D$163:$D$167,$B96,$AO$120:$AO$124,'DB materialer'!AP$3))&lt;&gt;0,(SUMIFS(Effektmåling!$J$163:$J$167,Effektmåling!$D$163:$D$167,$B96,$AO$120:$AO$124,'DB materialer'!AP$3))*(-R96)*($C$122),"")</f>
        <v/>
      </c>
      <c r="AQ96" s="29" t="str">
        <f>IF((SUMIFS(Effektmåling!$J$163:$J$167,Effektmåling!$D$163:$D$167,$B96,$AO$120:$AO$124,'DB materialer'!AQ$3))&lt;&gt;0,(SUMIFS(Effektmåling!$J$163:$J$167,Effektmåling!$D$163:$D$167,$B96,$AO$120:$AO$124,'DB materialer'!AQ$3))*(-S96)*($C$122),"")</f>
        <v/>
      </c>
      <c r="AR96" s="29" t="str">
        <f>IF((SUMIFS(Effektmåling!$J$163:$J$167,Effektmåling!$D$163:$D$167,$B96,$AO$120:$AO$124,'DB materialer'!AR$3))&lt;&gt;0,(SUMIFS(Effektmåling!$J$163:$J$167,Effektmåling!$D$163:$D$167,$B96,$AO$120:$AO$124,'DB materialer'!AR$3))*(-T96)*($C$122),"")</f>
        <v/>
      </c>
      <c r="AT96" s="30">
        <f t="shared" si="87"/>
        <v>1.0000000000000001E-30</v>
      </c>
      <c r="AU96" s="40">
        <f t="shared" si="88"/>
        <v>1.0000000000000001E-30</v>
      </c>
      <c r="AV96" s="41">
        <f t="shared" si="89"/>
        <v>1.0000000000000001E-30</v>
      </c>
      <c r="AW96" s="40">
        <f t="shared" si="90"/>
        <v>1.0000000000000001E-30</v>
      </c>
      <c r="AX96" s="41">
        <f t="shared" si="91"/>
        <v>1.0000000000000001E-30</v>
      </c>
      <c r="AY96" s="41">
        <f t="shared" si="92"/>
        <v>1.0000000000000001E-30</v>
      </c>
      <c r="BA96" s="29" t="str">
        <f>IF((SUMIFS(Effektmåling!$J$178:$J$182,Effektmåling!$D$178:$D$182,$B96,$AH$120:$AH$124,BA$3))&lt;&gt;0,(SUMIFS(Effektmåling!$J$178:$J$182,Effektmåling!$D$178:$D$182,$B96,$AH$120:$AH$124,BA$3))*-AT96,"")</f>
        <v/>
      </c>
      <c r="BB96" s="29" t="str">
        <f>IF((SUMIFS(Effektmåling!$J$178:$J$182,Effektmåling!$D$178:$D$182,$B96,$AH$120:$AH$124,BB$3))&lt;&gt;0,(SUMIFS(Effektmåling!$J$178:$J$182,Effektmåling!$D$178:$D$182,$B96,$AH$120:$AH$124,BB$3))*-AU96,"")</f>
        <v/>
      </c>
      <c r="BC96" s="29" t="str">
        <f>IF((SUMIFS(Effektmåling!$J$178:$J$182,Effektmåling!$D$178:$D$182,$B96,$AH$120:$AH$124,BC$3))&lt;&gt;0,(SUMIFS(Effektmåling!$J$178:$J$182,Effektmåling!$D$178:$D$182,$B96,$AH$120:$AH$124,BC$3))*-AV96,"")</f>
        <v/>
      </c>
      <c r="BD96" s="29" t="str">
        <f>IF((SUMIFS(Effektmåling!$J$178:$J$182,Effektmåling!$D$178:$D$182,$B96,$AH$120:$AH$124,BD$3))&lt;&gt;0,(SUMIFS(Effektmåling!$J$178:$J$182,Effektmåling!$D$178:$D$182,$B96,$AH$120:$AH$124,BD$3))*-AW96,"")</f>
        <v/>
      </c>
      <c r="BE96" s="29" t="str">
        <f>IF((SUMIFS(Effektmåling!$J$178:$J$182,Effektmåling!$D$178:$D$182,$B96,$AH$120:$AH$124,BE$3))&lt;&gt;0,(SUMIFS(Effektmåling!$J$178:$J$182,Effektmåling!$D$178:$D$182,$B96,$AH$120:$AH$124,BE$3))*-AX96,"")</f>
        <v/>
      </c>
      <c r="BF96" s="29" t="str">
        <f>IF((SUMIFS(Effektmåling!$J$178:$J$182,Effektmåling!$D$178:$D$182,$B96,$AH$120:$AH$124,BF$3))&lt;&gt;0,(SUMIFS(Effektmåling!$J$178:$J$182,Effektmåling!$D$178:$D$182,$B96,$AH$120:$AH$124,BF$3))*-AY96,"")</f>
        <v/>
      </c>
      <c r="BH96" s="29" t="str">
        <f>IF((SUMIFS(Effektmåling!$J$163:$J$167,Effektmåling!$D$163:$D$167,$B96,$AO$120:$AO$124,BH$3))&lt;&gt;0,(SUMIFS(Effektmåling!$J$163:$J$167,Effektmåling!$D$163:$D$167,$B96,$AO$120:$AO$124,BH$3))*-AT96,"")</f>
        <v/>
      </c>
      <c r="BI96" s="29" t="str">
        <f>IF((SUMIFS(Effektmåling!$J$163:$J$167,Effektmåling!$D$163:$D$167,$B96,$AO$120:$AO$124,BI$3))&lt;&gt;0,(SUMIFS(Effektmåling!$J$163:$J$167,Effektmåling!$D$163:$D$167,$B96,$AO$120:$AO$124,BI$3))*-AU96,"")</f>
        <v/>
      </c>
      <c r="BJ96" s="29" t="str">
        <f>IF((SUMIFS(Effektmåling!$J$163:$J$167,Effektmåling!$D$163:$D$167,$B96,$AO$120:$AO$124,BJ$3))&lt;&gt;0,(SUMIFS(Effektmåling!$J$163:$J$167,Effektmåling!$D$163:$D$167,$B96,$AO$120:$AO$124,BJ$3))*-AV96,"")</f>
        <v/>
      </c>
      <c r="BK96" s="29" t="str">
        <f>IF((SUMIFS(Effektmåling!$J$163:$J$167,Effektmåling!$D$163:$D$167,$B96,$AO$120:$AO$124,BK$3))&lt;&gt;0,(SUMIFS(Effektmåling!$J$163:$J$167,Effektmåling!$D$163:$D$167,$B96,$AO$120:$AO$124,BK$3))*-AW96,"")</f>
        <v/>
      </c>
      <c r="BL96" s="29" t="str">
        <f>IF((SUMIFS(Effektmåling!$J$163:$J$167,Effektmåling!$D$163:$D$167,$B96,$AO$120:$AO$124,BL$3))&lt;&gt;0,(SUMIFS(Effektmåling!$J$163:$J$167,Effektmåling!$D$163:$D$167,$B96,$AO$120:$AO$124,BL$3))*-AX96,"")</f>
        <v/>
      </c>
      <c r="BM96" s="29" t="str">
        <f>IF((SUMIFS(Effektmåling!$J$163:$J$167,Effektmåling!$D$163:$D$167,$B96,$AO$120:$AO$124,BM$3))&lt;&gt;0,(SUMIFS(Effektmåling!$J$163:$J$167,Effektmåling!$D$163:$D$167,$B96,$AO$120:$AO$124,BM$3))*-AY96,"")</f>
        <v/>
      </c>
    </row>
    <row r="97" spans="1:65" x14ac:dyDescent="0.15">
      <c r="A97" s="19">
        <f t="shared" si="75"/>
        <v>33</v>
      </c>
      <c r="B97" s="19" t="s">
        <v>279</v>
      </c>
      <c r="C97" s="19">
        <v>1</v>
      </c>
      <c r="D97" s="57">
        <v>0</v>
      </c>
      <c r="E97" s="57">
        <v>0</v>
      </c>
      <c r="F97" s="109">
        <v>-0.35799999999999998</v>
      </c>
      <c r="G97" s="110">
        <v>-0.35799999999999998</v>
      </c>
      <c r="H97" s="22">
        <f t="shared" si="85"/>
        <v>-0.24429999999999999</v>
      </c>
      <c r="I97" s="57">
        <v>0</v>
      </c>
      <c r="J97" s="57">
        <v>0</v>
      </c>
      <c r="K97" s="21">
        <v>-3.3</v>
      </c>
      <c r="L97" s="74">
        <v>0</v>
      </c>
      <c r="M97" s="74">
        <v>0</v>
      </c>
      <c r="O97" s="40">
        <f t="shared" si="86"/>
        <v>-0.35799999999999998</v>
      </c>
      <c r="P97" s="480">
        <f>(IF(Effektmåling!$Q$241="Ja",-0.3*'DB materialer'!D37+G97,G97))-E97</f>
        <v>-0.35799999999999998</v>
      </c>
      <c r="Q97" s="480">
        <f>(IF(Effektmåling!$Q$241="Ja",1.3*H97,H97))-E97</f>
        <v>-0.24429999999999999</v>
      </c>
      <c r="R97" s="480">
        <f>(IF(Effektmåling!$Q$241="Ja",-0.3*'DB materialer'!D37+G97,G97))-F97</f>
        <v>0</v>
      </c>
      <c r="S97" s="480">
        <f>(IF(Effektmåling!$Q$241="Ja",1.3*H97,H97))-F97</f>
        <v>0.1137</v>
      </c>
      <c r="T97" s="480">
        <f>(IF(Effektmåling!$Q$241="Ja",1.3*H97,H97))-(IF(Effektmåling!$Q$241="Ja",-0.3*'DB materialer'!D37+G97,G97))</f>
        <v>0.1137</v>
      </c>
      <c r="AE97" s="19">
        <f t="shared" si="76"/>
        <v>31</v>
      </c>
      <c r="AF97" s="29" t="str">
        <f>IF((SUMIFS(Effektmåling!$J$178:$J$182,Effektmåling!$D$178:$D$182,$B97,$AH$120:$AH$124,'DB materialer'!AF$3))&lt;&gt;0,(SUMIFS(Effektmåling!$J$178:$J$182,Effektmåling!$D$178:$D$182,$B97,$AH$120:$AH$124,'DB materialer'!AF$3))*-O97,"")</f>
        <v/>
      </c>
      <c r="AG97" s="29" t="str">
        <f>IF((SUMIFS(Effektmåling!$J$178:$J$182,Effektmåling!$D$178:$D$182,$B97,$AH$120:$AH$124,'DB materialer'!AG$3))&lt;&gt;0,(SUMIFS(Effektmåling!$J$178:$J$182,Effektmåling!$D$178:$D$182,$B97,$AH$120:$AH$124,'DB materialer'!AG$3))*-P97,"")</f>
        <v/>
      </c>
      <c r="AH97" s="29" t="str">
        <f>IF((SUMIFS(Effektmåling!$J$178:$J$182,Effektmåling!$D$178:$D$182,$B97,$AH$120:$AH$124,'DB materialer'!AH$3))&lt;&gt;0,(SUMIFS(Effektmåling!$J$178:$J$182,Effektmåling!$D$178:$D$182,$B97,$AH$120:$AH$124,'DB materialer'!AH$3))*-Q97,"")</f>
        <v/>
      </c>
      <c r="AI97" s="29" t="str">
        <f>IF((SUMIFS(Effektmåling!$J$178:$J$182,Effektmåling!$D$178:$D$182,$B97,$AH$120:$AH$124,'DB materialer'!AI$3))&lt;&gt;0,(SUMIFS(Effektmåling!$J$178:$J$182,Effektmåling!$D$178:$D$182,$B97,$AH$120:$AH$124,'DB materialer'!AI$3))*-R97,"")</f>
        <v/>
      </c>
      <c r="AJ97" s="29" t="str">
        <f>IF((SUMIFS(Effektmåling!$J$178:$J$182,Effektmåling!$D$178:$D$182,$B97,$AH$120:$AH$124,'DB materialer'!AJ$3))&lt;&gt;0,(SUMIFS(Effektmåling!$J$178:$J$182,Effektmåling!$D$178:$D$182,$B97,$AH$120:$AH$124,'DB materialer'!AJ$3))*-S97,"")</f>
        <v/>
      </c>
      <c r="AK97" s="29" t="str">
        <f>IF((SUMIFS(Effektmåling!$J$178:$J$182,Effektmåling!$D$178:$D$182,$B97,$AH$120:$AH$124,'DB materialer'!AK$3))&lt;&gt;0,(SUMIFS(Effektmåling!$J$178:$J$182,Effektmåling!$D$178:$D$182,$B97,$AH$120:$AH$124,'DB materialer'!AK$3))*-T97,"")</f>
        <v/>
      </c>
      <c r="AM97" s="29" t="str">
        <f>IF((SUMIFS(Effektmåling!$J$163:$J$167,Effektmåling!$D$163:$D$167,$B97,$AO$120:$AO$124,'DB materialer'!AM$3))&lt;&gt;0,(SUMIFS(Effektmåling!$J$163:$J$167,Effektmåling!$D$163:$D$167,$B97,$AO$120:$AO$124,'DB materialer'!AM$3))*(-O97)*($C$122),"")</f>
        <v/>
      </c>
      <c r="AN97" s="29" t="str">
        <f>IF((SUMIFS(Effektmåling!$J$163:$J$167,Effektmåling!$D$163:$D$167,$B97,$AO$120:$AO$124,'DB materialer'!AN$3))&lt;&gt;0,(SUMIFS(Effektmåling!$J$163:$J$167,Effektmåling!$D$163:$D$167,$B97,$AO$120:$AO$124,'DB materialer'!AN$3))*(-P97)*($C$122),"")</f>
        <v/>
      </c>
      <c r="AO97" s="29" t="str">
        <f>IF((SUMIFS(Effektmåling!$J$163:$J$167,Effektmåling!$D$163:$D$167,$B97,$AO$120:$AO$124,'DB materialer'!AO$3))&lt;&gt;0,(SUMIFS(Effektmåling!$J$163:$J$167,Effektmåling!$D$163:$D$167,$B97,$AO$120:$AO$124,'DB materialer'!AO$3))*(-Q97)*($C$122),"")</f>
        <v/>
      </c>
      <c r="AP97" s="29" t="str">
        <f>IF((SUMIFS(Effektmåling!$J$163:$J$167,Effektmåling!$D$163:$D$167,$B97,$AO$120:$AO$124,'DB materialer'!AP$3))&lt;&gt;0,(SUMIFS(Effektmåling!$J$163:$J$167,Effektmåling!$D$163:$D$167,$B97,$AO$120:$AO$124,'DB materialer'!AP$3))*(-R97)*($C$122),"")</f>
        <v/>
      </c>
      <c r="AQ97" s="29" t="str">
        <f>IF((SUMIFS(Effektmåling!$J$163:$J$167,Effektmåling!$D$163:$D$167,$B97,$AO$120:$AO$124,'DB materialer'!AQ$3))&lt;&gt;0,(SUMIFS(Effektmåling!$J$163:$J$167,Effektmåling!$D$163:$D$167,$B97,$AO$120:$AO$124,'DB materialer'!AQ$3))*(-S97)*($C$122),"")</f>
        <v/>
      </c>
      <c r="AR97" s="29" t="str">
        <f>IF((SUMIFS(Effektmåling!$J$163:$J$167,Effektmåling!$D$163:$D$167,$B97,$AO$120:$AO$124,'DB materialer'!AR$3))&lt;&gt;0,(SUMIFS(Effektmåling!$J$163:$J$167,Effektmåling!$D$163:$D$167,$B97,$AO$120:$AO$124,'DB materialer'!AR$3))*(-T97)*($C$122),"")</f>
        <v/>
      </c>
      <c r="AT97" s="30">
        <f t="shared" si="87"/>
        <v>-3.3</v>
      </c>
      <c r="AU97" s="40">
        <f t="shared" si="88"/>
        <v>1.0000000000000001E-30</v>
      </c>
      <c r="AV97" s="41">
        <f t="shared" si="89"/>
        <v>1.0000000000000001E-30</v>
      </c>
      <c r="AW97" s="40">
        <f t="shared" si="90"/>
        <v>3.3</v>
      </c>
      <c r="AX97" s="41">
        <f t="shared" si="91"/>
        <v>3.3</v>
      </c>
      <c r="AY97" s="41">
        <f t="shared" si="92"/>
        <v>1.0000000000000001E-30</v>
      </c>
      <c r="BA97" s="29" t="str">
        <f>IF((SUMIFS(Effektmåling!$J$178:$J$182,Effektmåling!$D$178:$D$182,$B97,$AH$120:$AH$124,BA$3))&lt;&gt;0,(SUMIFS(Effektmåling!$J$178:$J$182,Effektmåling!$D$178:$D$182,$B97,$AH$120:$AH$124,BA$3))*-AT97,"")</f>
        <v/>
      </c>
      <c r="BB97" s="29" t="str">
        <f>IF((SUMIFS(Effektmåling!$J$178:$J$182,Effektmåling!$D$178:$D$182,$B97,$AH$120:$AH$124,BB$3))&lt;&gt;0,(SUMIFS(Effektmåling!$J$178:$J$182,Effektmåling!$D$178:$D$182,$B97,$AH$120:$AH$124,BB$3))*-AU97,"")</f>
        <v/>
      </c>
      <c r="BC97" s="29" t="str">
        <f>IF((SUMIFS(Effektmåling!$J$178:$J$182,Effektmåling!$D$178:$D$182,$B97,$AH$120:$AH$124,BC$3))&lt;&gt;0,(SUMIFS(Effektmåling!$J$178:$J$182,Effektmåling!$D$178:$D$182,$B97,$AH$120:$AH$124,BC$3))*-AV97,"")</f>
        <v/>
      </c>
      <c r="BD97" s="29" t="str">
        <f>IF((SUMIFS(Effektmåling!$J$178:$J$182,Effektmåling!$D$178:$D$182,$B97,$AH$120:$AH$124,BD$3))&lt;&gt;0,(SUMIFS(Effektmåling!$J$178:$J$182,Effektmåling!$D$178:$D$182,$B97,$AH$120:$AH$124,BD$3))*-AW97,"")</f>
        <v/>
      </c>
      <c r="BE97" s="29" t="str">
        <f>IF((SUMIFS(Effektmåling!$J$178:$J$182,Effektmåling!$D$178:$D$182,$B97,$AH$120:$AH$124,BE$3))&lt;&gt;0,(SUMIFS(Effektmåling!$J$178:$J$182,Effektmåling!$D$178:$D$182,$B97,$AH$120:$AH$124,BE$3))*-AX97,"")</f>
        <v/>
      </c>
      <c r="BF97" s="29" t="str">
        <f>IF((SUMIFS(Effektmåling!$J$178:$J$182,Effektmåling!$D$178:$D$182,$B97,$AH$120:$AH$124,BF$3))&lt;&gt;0,(SUMIFS(Effektmåling!$J$178:$J$182,Effektmåling!$D$178:$D$182,$B97,$AH$120:$AH$124,BF$3))*-AY97,"")</f>
        <v/>
      </c>
      <c r="BH97" s="29" t="str">
        <f>IF((SUMIFS(Effektmåling!$J$163:$J$167,Effektmåling!$D$163:$D$167,$B97,$AO$120:$AO$124,BH$3))&lt;&gt;0,(SUMIFS(Effektmåling!$J$163:$J$167,Effektmåling!$D$163:$D$167,$B97,$AO$120:$AO$124,BH$3))*-AT97,"")</f>
        <v/>
      </c>
      <c r="BI97" s="29" t="str">
        <f>IF((SUMIFS(Effektmåling!$J$163:$J$167,Effektmåling!$D$163:$D$167,$B97,$AO$120:$AO$124,BI$3))&lt;&gt;0,(SUMIFS(Effektmåling!$J$163:$J$167,Effektmåling!$D$163:$D$167,$B97,$AO$120:$AO$124,BI$3))*-AU97,"")</f>
        <v/>
      </c>
      <c r="BJ97" s="29" t="str">
        <f>IF((SUMIFS(Effektmåling!$J$163:$J$167,Effektmåling!$D$163:$D$167,$B97,$AO$120:$AO$124,BJ$3))&lt;&gt;0,(SUMIFS(Effektmåling!$J$163:$J$167,Effektmåling!$D$163:$D$167,$B97,$AO$120:$AO$124,BJ$3))*-AV97,"")</f>
        <v/>
      </c>
      <c r="BK97" s="29" t="str">
        <f>IF((SUMIFS(Effektmåling!$J$163:$J$167,Effektmåling!$D$163:$D$167,$B97,$AO$120:$AO$124,BK$3))&lt;&gt;0,(SUMIFS(Effektmåling!$J$163:$J$167,Effektmåling!$D$163:$D$167,$B97,$AO$120:$AO$124,BK$3))*-AW97,"")</f>
        <v/>
      </c>
      <c r="BL97" s="29" t="str">
        <f>IF((SUMIFS(Effektmåling!$J$163:$J$167,Effektmåling!$D$163:$D$167,$B97,$AO$120:$AO$124,BL$3))&lt;&gt;0,(SUMIFS(Effektmåling!$J$163:$J$167,Effektmåling!$D$163:$D$167,$B97,$AO$120:$AO$124,BL$3))*-AX97,"")</f>
        <v/>
      </c>
      <c r="BM97" s="29" t="str">
        <f>IF((SUMIFS(Effektmåling!$J$163:$J$167,Effektmåling!$D$163:$D$167,$B97,$AO$120:$AO$124,BM$3))&lt;&gt;0,(SUMIFS(Effektmåling!$J$163:$J$167,Effektmåling!$D$163:$D$167,$B97,$AO$120:$AO$124,BM$3))*-AY97,"")</f>
        <v/>
      </c>
    </row>
    <row r="98" spans="1:65" x14ac:dyDescent="0.15">
      <c r="A98" s="19">
        <f t="shared" si="75"/>
        <v>34</v>
      </c>
      <c r="B98" s="19" t="s">
        <v>280</v>
      </c>
      <c r="C98" s="19">
        <v>1</v>
      </c>
      <c r="D98" s="57">
        <v>0</v>
      </c>
      <c r="E98" s="57">
        <v>0</v>
      </c>
      <c r="F98" s="57">
        <v>0</v>
      </c>
      <c r="G98" s="22">
        <v>-2E-3</v>
      </c>
      <c r="H98" s="22">
        <f t="shared" si="85"/>
        <v>-0.47170000000000001</v>
      </c>
      <c r="I98" s="57">
        <v>0</v>
      </c>
      <c r="J98" s="57">
        <v>0</v>
      </c>
      <c r="K98" s="57">
        <v>0</v>
      </c>
      <c r="L98" s="74">
        <v>0</v>
      </c>
      <c r="M98" s="74">
        <v>0</v>
      </c>
      <c r="O98" s="40">
        <f t="shared" si="86"/>
        <v>0</v>
      </c>
      <c r="P98" s="480">
        <f>(IF(Effektmåling!$Q$241="Ja",-0.3*'DB materialer'!D38+G98,G98))-E98</f>
        <v>-2E-3</v>
      </c>
      <c r="Q98" s="480">
        <f>(IF(Effektmåling!$Q$241="Ja",1.3*H98,H98))-E98</f>
        <v>-0.47170000000000001</v>
      </c>
      <c r="R98" s="480">
        <f>(IF(Effektmåling!$Q$241="Ja",-0.3*'DB materialer'!D38+G98,G98))-F98</f>
        <v>-2E-3</v>
      </c>
      <c r="S98" s="480">
        <f>(IF(Effektmåling!$Q$241="Ja",1.3*H98,H98))-F98</f>
        <v>-0.47170000000000001</v>
      </c>
      <c r="T98" s="480">
        <f>(IF(Effektmåling!$Q$241="Ja",1.3*H98,H98))-(IF(Effektmåling!$Q$241="Ja",-0.3*'DB materialer'!D38+G98,G98))</f>
        <v>-0.46970000000000001</v>
      </c>
      <c r="AE98" s="19">
        <f t="shared" si="76"/>
        <v>32</v>
      </c>
      <c r="AF98" s="29" t="str">
        <f>IF((SUMIFS(Effektmåling!$J$178:$J$182,Effektmåling!$D$178:$D$182,$B98,$AH$120:$AH$124,'DB materialer'!AF$3))&lt;&gt;0,(SUMIFS(Effektmåling!$J$178:$J$182,Effektmåling!$D$178:$D$182,$B98,$AH$120:$AH$124,'DB materialer'!AF$3))*-O98,"")</f>
        <v/>
      </c>
      <c r="AG98" s="29" t="str">
        <f>IF((SUMIFS(Effektmåling!$J$178:$J$182,Effektmåling!$D$178:$D$182,$B98,$AH$120:$AH$124,'DB materialer'!AG$3))&lt;&gt;0,(SUMIFS(Effektmåling!$J$178:$J$182,Effektmåling!$D$178:$D$182,$B98,$AH$120:$AH$124,'DB materialer'!AG$3))*-P98,"")</f>
        <v/>
      </c>
      <c r="AH98" s="29" t="str">
        <f>IF((SUMIFS(Effektmåling!$J$178:$J$182,Effektmåling!$D$178:$D$182,$B98,$AH$120:$AH$124,'DB materialer'!AH$3))&lt;&gt;0,(SUMIFS(Effektmåling!$J$178:$J$182,Effektmåling!$D$178:$D$182,$B98,$AH$120:$AH$124,'DB materialer'!AH$3))*-Q98,"")</f>
        <v/>
      </c>
      <c r="AI98" s="29" t="str">
        <f>IF((SUMIFS(Effektmåling!$J$178:$J$182,Effektmåling!$D$178:$D$182,$B98,$AH$120:$AH$124,'DB materialer'!AI$3))&lt;&gt;0,(SUMIFS(Effektmåling!$J$178:$J$182,Effektmåling!$D$178:$D$182,$B98,$AH$120:$AH$124,'DB materialer'!AI$3))*-R98,"")</f>
        <v/>
      </c>
      <c r="AJ98" s="29" t="str">
        <f>IF((SUMIFS(Effektmåling!$J$178:$J$182,Effektmåling!$D$178:$D$182,$B98,$AH$120:$AH$124,'DB materialer'!AJ$3))&lt;&gt;0,(SUMIFS(Effektmåling!$J$178:$J$182,Effektmåling!$D$178:$D$182,$B98,$AH$120:$AH$124,'DB materialer'!AJ$3))*-S98,"")</f>
        <v/>
      </c>
      <c r="AK98" s="29" t="str">
        <f>IF((SUMIFS(Effektmåling!$J$178:$J$182,Effektmåling!$D$178:$D$182,$B98,$AH$120:$AH$124,'DB materialer'!AK$3))&lt;&gt;0,(SUMIFS(Effektmåling!$J$178:$J$182,Effektmåling!$D$178:$D$182,$B98,$AH$120:$AH$124,'DB materialer'!AK$3))*-T98,"")</f>
        <v/>
      </c>
      <c r="AM98" s="29" t="str">
        <f>IF((SUMIFS(Effektmåling!$J$163:$J$167,Effektmåling!$D$163:$D$167,$B98,$AO$120:$AO$124,'DB materialer'!AM$3))&lt;&gt;0,(SUMIFS(Effektmåling!$J$163:$J$167,Effektmåling!$D$163:$D$167,$B98,$AO$120:$AO$124,'DB materialer'!AM$3))*(-O98)*($C$122),"")</f>
        <v/>
      </c>
      <c r="AN98" s="29" t="str">
        <f>IF((SUMIFS(Effektmåling!$J$163:$J$167,Effektmåling!$D$163:$D$167,$B98,$AO$120:$AO$124,'DB materialer'!AN$3))&lt;&gt;0,(SUMIFS(Effektmåling!$J$163:$J$167,Effektmåling!$D$163:$D$167,$B98,$AO$120:$AO$124,'DB materialer'!AN$3))*(-P98)*($C$122),"")</f>
        <v/>
      </c>
      <c r="AO98" s="29" t="str">
        <f>IF((SUMIFS(Effektmåling!$J$163:$J$167,Effektmåling!$D$163:$D$167,$B98,$AO$120:$AO$124,'DB materialer'!AO$3))&lt;&gt;0,(SUMIFS(Effektmåling!$J$163:$J$167,Effektmåling!$D$163:$D$167,$B98,$AO$120:$AO$124,'DB materialer'!AO$3))*(-Q98)*($C$122),"")</f>
        <v/>
      </c>
      <c r="AP98" s="29" t="str">
        <f>IF((SUMIFS(Effektmåling!$J$163:$J$167,Effektmåling!$D$163:$D$167,$B98,$AO$120:$AO$124,'DB materialer'!AP$3))&lt;&gt;0,(SUMIFS(Effektmåling!$J$163:$J$167,Effektmåling!$D$163:$D$167,$B98,$AO$120:$AO$124,'DB materialer'!AP$3))*(-R98)*($C$122),"")</f>
        <v/>
      </c>
      <c r="AQ98" s="29" t="str">
        <f>IF((SUMIFS(Effektmåling!$J$163:$J$167,Effektmåling!$D$163:$D$167,$B98,$AO$120:$AO$124,'DB materialer'!AQ$3))&lt;&gt;0,(SUMIFS(Effektmåling!$J$163:$J$167,Effektmåling!$D$163:$D$167,$B98,$AO$120:$AO$124,'DB materialer'!AQ$3))*(-S98)*($C$122),"")</f>
        <v/>
      </c>
      <c r="AR98" s="29" t="str">
        <f>IF((SUMIFS(Effektmåling!$J$163:$J$167,Effektmåling!$D$163:$D$167,$B98,$AO$120:$AO$124,'DB materialer'!AR$3))&lt;&gt;0,(SUMIFS(Effektmåling!$J$163:$J$167,Effektmåling!$D$163:$D$167,$B98,$AO$120:$AO$124,'DB materialer'!AR$3))*(-T98)*($C$122),"")</f>
        <v/>
      </c>
      <c r="AT98" s="30">
        <f t="shared" si="87"/>
        <v>1.0000000000000001E-30</v>
      </c>
      <c r="AU98" s="40">
        <f t="shared" si="88"/>
        <v>1.0000000000000001E-30</v>
      </c>
      <c r="AV98" s="41">
        <f t="shared" si="89"/>
        <v>1.0000000000000001E-30</v>
      </c>
      <c r="AW98" s="40">
        <f t="shared" si="90"/>
        <v>1.0000000000000001E-30</v>
      </c>
      <c r="AX98" s="41">
        <f t="shared" si="91"/>
        <v>1.0000000000000001E-30</v>
      </c>
      <c r="AY98" s="41">
        <f t="shared" si="92"/>
        <v>1.0000000000000001E-30</v>
      </c>
      <c r="BA98" s="29" t="str">
        <f>IF((SUMIFS(Effektmåling!$J$178:$J$182,Effektmåling!$D$178:$D$182,$B98,$AH$120:$AH$124,BA$3))&lt;&gt;0,(SUMIFS(Effektmåling!$J$178:$J$182,Effektmåling!$D$178:$D$182,$B98,$AH$120:$AH$124,BA$3))*-AT98,"")</f>
        <v/>
      </c>
      <c r="BB98" s="29" t="str">
        <f>IF((SUMIFS(Effektmåling!$J$178:$J$182,Effektmåling!$D$178:$D$182,$B98,$AH$120:$AH$124,BB$3))&lt;&gt;0,(SUMIFS(Effektmåling!$J$178:$J$182,Effektmåling!$D$178:$D$182,$B98,$AH$120:$AH$124,BB$3))*-AU98,"")</f>
        <v/>
      </c>
      <c r="BC98" s="29" t="str">
        <f>IF((SUMIFS(Effektmåling!$J$178:$J$182,Effektmåling!$D$178:$D$182,$B98,$AH$120:$AH$124,BC$3))&lt;&gt;0,(SUMIFS(Effektmåling!$J$178:$J$182,Effektmåling!$D$178:$D$182,$B98,$AH$120:$AH$124,BC$3))*-AV98,"")</f>
        <v/>
      </c>
      <c r="BD98" s="29" t="str">
        <f>IF((SUMIFS(Effektmåling!$J$178:$J$182,Effektmåling!$D$178:$D$182,$B98,$AH$120:$AH$124,BD$3))&lt;&gt;0,(SUMIFS(Effektmåling!$J$178:$J$182,Effektmåling!$D$178:$D$182,$B98,$AH$120:$AH$124,BD$3))*-AW98,"")</f>
        <v/>
      </c>
      <c r="BE98" s="29" t="str">
        <f>IF((SUMIFS(Effektmåling!$J$178:$J$182,Effektmåling!$D$178:$D$182,$B98,$AH$120:$AH$124,BE$3))&lt;&gt;0,(SUMIFS(Effektmåling!$J$178:$J$182,Effektmåling!$D$178:$D$182,$B98,$AH$120:$AH$124,BE$3))*-AX98,"")</f>
        <v/>
      </c>
      <c r="BF98" s="29" t="str">
        <f>IF((SUMIFS(Effektmåling!$J$178:$J$182,Effektmåling!$D$178:$D$182,$B98,$AH$120:$AH$124,BF$3))&lt;&gt;0,(SUMIFS(Effektmåling!$J$178:$J$182,Effektmåling!$D$178:$D$182,$B98,$AH$120:$AH$124,BF$3))*-AY98,"")</f>
        <v/>
      </c>
      <c r="BH98" s="29" t="str">
        <f>IF((SUMIFS(Effektmåling!$J$163:$J$167,Effektmåling!$D$163:$D$167,$B98,$AO$120:$AO$124,BH$3))&lt;&gt;0,(SUMIFS(Effektmåling!$J$163:$J$167,Effektmåling!$D$163:$D$167,$B98,$AO$120:$AO$124,BH$3))*-AT98,"")</f>
        <v/>
      </c>
      <c r="BI98" s="29" t="str">
        <f>IF((SUMIFS(Effektmåling!$J$163:$J$167,Effektmåling!$D$163:$D$167,$B98,$AO$120:$AO$124,BI$3))&lt;&gt;0,(SUMIFS(Effektmåling!$J$163:$J$167,Effektmåling!$D$163:$D$167,$B98,$AO$120:$AO$124,BI$3))*-AU98,"")</f>
        <v/>
      </c>
      <c r="BJ98" s="29" t="str">
        <f>IF((SUMIFS(Effektmåling!$J$163:$J$167,Effektmåling!$D$163:$D$167,$B98,$AO$120:$AO$124,BJ$3))&lt;&gt;0,(SUMIFS(Effektmåling!$J$163:$J$167,Effektmåling!$D$163:$D$167,$B98,$AO$120:$AO$124,BJ$3))*-AV98,"")</f>
        <v/>
      </c>
      <c r="BK98" s="29" t="str">
        <f>IF((SUMIFS(Effektmåling!$J$163:$J$167,Effektmåling!$D$163:$D$167,$B98,$AO$120:$AO$124,BK$3))&lt;&gt;0,(SUMIFS(Effektmåling!$J$163:$J$167,Effektmåling!$D$163:$D$167,$B98,$AO$120:$AO$124,BK$3))*-AW98,"")</f>
        <v/>
      </c>
      <c r="BL98" s="29" t="str">
        <f>IF((SUMIFS(Effektmåling!$J$163:$J$167,Effektmåling!$D$163:$D$167,$B98,$AO$120:$AO$124,BL$3))&lt;&gt;0,(SUMIFS(Effektmåling!$J$163:$J$167,Effektmåling!$D$163:$D$167,$B98,$AO$120:$AO$124,BL$3))*-AX98,"")</f>
        <v/>
      </c>
      <c r="BM98" s="29" t="str">
        <f>IF((SUMIFS(Effektmåling!$J$163:$J$167,Effektmåling!$D$163:$D$167,$B98,$AO$120:$AO$124,BM$3))&lt;&gt;0,(SUMIFS(Effektmåling!$J$163:$J$167,Effektmåling!$D$163:$D$167,$B98,$AO$120:$AO$124,BM$3))*-AY98,"")</f>
        <v/>
      </c>
    </row>
    <row r="99" spans="1:65" x14ac:dyDescent="0.15">
      <c r="A99" s="19">
        <f t="shared" si="75"/>
        <v>35</v>
      </c>
      <c r="B99" s="19" t="s">
        <v>281</v>
      </c>
      <c r="C99" s="19">
        <v>1</v>
      </c>
      <c r="D99" s="57">
        <v>0</v>
      </c>
      <c r="E99" s="57">
        <v>0</v>
      </c>
      <c r="F99" s="57">
        <v>0</v>
      </c>
      <c r="G99" s="22">
        <v>-2E-3</v>
      </c>
      <c r="H99" s="22">
        <f t="shared" si="85"/>
        <v>-2.6879</v>
      </c>
      <c r="I99" s="57">
        <v>0</v>
      </c>
      <c r="J99" s="57">
        <v>0</v>
      </c>
      <c r="K99" s="57">
        <v>0</v>
      </c>
      <c r="L99" s="74">
        <v>0</v>
      </c>
      <c r="M99" s="74">
        <v>0</v>
      </c>
      <c r="O99" s="40">
        <f t="shared" si="86"/>
        <v>0</v>
      </c>
      <c r="P99" s="480">
        <f>(IF(Effektmåling!$Q$241="Ja",-0.3*'DB materialer'!D39+G99,G99))-E99</f>
        <v>-2E-3</v>
      </c>
      <c r="Q99" s="480">
        <f>(IF(Effektmåling!$Q$241="Ja",1.3*H99,H99))-E99</f>
        <v>-2.6879</v>
      </c>
      <c r="R99" s="480">
        <f>(IF(Effektmåling!$Q$241="Ja",-0.3*'DB materialer'!D39+G99,G99))-F99</f>
        <v>-2E-3</v>
      </c>
      <c r="S99" s="480">
        <f>(IF(Effektmåling!$Q$241="Ja",1.3*H99,H99))-F99</f>
        <v>-2.6879</v>
      </c>
      <c r="T99" s="480">
        <f>(IF(Effektmåling!$Q$241="Ja",1.3*H99,H99))-(IF(Effektmåling!$Q$241="Ja",-0.3*'DB materialer'!D39+G99,G99))</f>
        <v>-2.6859000000000002</v>
      </c>
      <c r="AE99" s="19">
        <f t="shared" si="76"/>
        <v>33</v>
      </c>
      <c r="AF99" s="29" t="str">
        <f>IF((SUMIFS(Effektmåling!$J$178:$J$182,Effektmåling!$D$178:$D$182,$B99,$AH$120:$AH$124,'DB materialer'!AF$3))&lt;&gt;0,(SUMIFS(Effektmåling!$J$178:$J$182,Effektmåling!$D$178:$D$182,$B99,$AH$120:$AH$124,'DB materialer'!AF$3))*-O99,"")</f>
        <v/>
      </c>
      <c r="AG99" s="29" t="str">
        <f>IF((SUMIFS(Effektmåling!$J$178:$J$182,Effektmåling!$D$178:$D$182,$B99,$AH$120:$AH$124,'DB materialer'!AG$3))&lt;&gt;0,(SUMIFS(Effektmåling!$J$178:$J$182,Effektmåling!$D$178:$D$182,$B99,$AH$120:$AH$124,'DB materialer'!AG$3))*-P99,"")</f>
        <v/>
      </c>
      <c r="AH99" s="29" t="str">
        <f>IF((SUMIFS(Effektmåling!$J$178:$J$182,Effektmåling!$D$178:$D$182,$B99,$AH$120:$AH$124,'DB materialer'!AH$3))&lt;&gt;0,(SUMIFS(Effektmåling!$J$178:$J$182,Effektmåling!$D$178:$D$182,$B99,$AH$120:$AH$124,'DB materialer'!AH$3))*-Q99,"")</f>
        <v/>
      </c>
      <c r="AI99" s="29" t="str">
        <f>IF((SUMIFS(Effektmåling!$J$178:$J$182,Effektmåling!$D$178:$D$182,$B99,$AH$120:$AH$124,'DB materialer'!AI$3))&lt;&gt;0,(SUMIFS(Effektmåling!$J$178:$J$182,Effektmåling!$D$178:$D$182,$B99,$AH$120:$AH$124,'DB materialer'!AI$3))*-R99,"")</f>
        <v/>
      </c>
      <c r="AJ99" s="29" t="str">
        <f>IF((SUMIFS(Effektmåling!$J$178:$J$182,Effektmåling!$D$178:$D$182,$B99,$AH$120:$AH$124,'DB materialer'!AJ$3))&lt;&gt;0,(SUMIFS(Effektmåling!$J$178:$J$182,Effektmåling!$D$178:$D$182,$B99,$AH$120:$AH$124,'DB materialer'!AJ$3))*-S99,"")</f>
        <v/>
      </c>
      <c r="AK99" s="29" t="str">
        <f>IF((SUMIFS(Effektmåling!$J$178:$J$182,Effektmåling!$D$178:$D$182,$B99,$AH$120:$AH$124,'DB materialer'!AK$3))&lt;&gt;0,(SUMIFS(Effektmåling!$J$178:$J$182,Effektmåling!$D$178:$D$182,$B99,$AH$120:$AH$124,'DB materialer'!AK$3))*-T99,"")</f>
        <v/>
      </c>
      <c r="AM99" s="29" t="str">
        <f>IF((SUMIFS(Effektmåling!$J$163:$J$167,Effektmåling!$D$163:$D$167,$B99,$AO$120:$AO$124,'DB materialer'!AM$3))&lt;&gt;0,(SUMIFS(Effektmåling!$J$163:$J$167,Effektmåling!$D$163:$D$167,$B99,$AO$120:$AO$124,'DB materialer'!AM$3))*(-O99)*($C$122),"")</f>
        <v/>
      </c>
      <c r="AN99" s="29" t="str">
        <f>IF((SUMIFS(Effektmåling!$J$163:$J$167,Effektmåling!$D$163:$D$167,$B99,$AO$120:$AO$124,'DB materialer'!AN$3))&lt;&gt;0,(SUMIFS(Effektmåling!$J$163:$J$167,Effektmåling!$D$163:$D$167,$B99,$AO$120:$AO$124,'DB materialer'!AN$3))*(-P99)*($C$122),"")</f>
        <v/>
      </c>
      <c r="AO99" s="29" t="str">
        <f>IF((SUMIFS(Effektmåling!$J$163:$J$167,Effektmåling!$D$163:$D$167,$B99,$AO$120:$AO$124,'DB materialer'!AO$3))&lt;&gt;0,(SUMIFS(Effektmåling!$J$163:$J$167,Effektmåling!$D$163:$D$167,$B99,$AO$120:$AO$124,'DB materialer'!AO$3))*(-Q99)*($C$122),"")</f>
        <v/>
      </c>
      <c r="AP99" s="29" t="str">
        <f>IF((SUMIFS(Effektmåling!$J$163:$J$167,Effektmåling!$D$163:$D$167,$B99,$AO$120:$AO$124,'DB materialer'!AP$3))&lt;&gt;0,(SUMIFS(Effektmåling!$J$163:$J$167,Effektmåling!$D$163:$D$167,$B99,$AO$120:$AO$124,'DB materialer'!AP$3))*(-R99)*($C$122),"")</f>
        <v/>
      </c>
      <c r="AQ99" s="29" t="str">
        <f>IF((SUMIFS(Effektmåling!$J$163:$J$167,Effektmåling!$D$163:$D$167,$B99,$AO$120:$AO$124,'DB materialer'!AQ$3))&lt;&gt;0,(SUMIFS(Effektmåling!$J$163:$J$167,Effektmåling!$D$163:$D$167,$B99,$AO$120:$AO$124,'DB materialer'!AQ$3))*(-S99)*($C$122),"")</f>
        <v/>
      </c>
      <c r="AR99" s="29" t="str">
        <f>IF((SUMIFS(Effektmåling!$J$163:$J$167,Effektmåling!$D$163:$D$167,$B99,$AO$120:$AO$124,'DB materialer'!AR$3))&lt;&gt;0,(SUMIFS(Effektmåling!$J$163:$J$167,Effektmåling!$D$163:$D$167,$B99,$AO$120:$AO$124,'DB materialer'!AR$3))*(-T99)*($C$122),"")</f>
        <v/>
      </c>
      <c r="AT99" s="30">
        <f t="shared" si="87"/>
        <v>1.0000000000000001E-30</v>
      </c>
      <c r="AU99" s="40">
        <f t="shared" si="88"/>
        <v>1.0000000000000001E-30</v>
      </c>
      <c r="AV99" s="41">
        <f t="shared" si="89"/>
        <v>1.0000000000000001E-30</v>
      </c>
      <c r="AW99" s="40">
        <f t="shared" si="90"/>
        <v>1.0000000000000001E-30</v>
      </c>
      <c r="AX99" s="41">
        <f t="shared" si="91"/>
        <v>1.0000000000000001E-30</v>
      </c>
      <c r="AY99" s="41">
        <f t="shared" si="92"/>
        <v>1.0000000000000001E-30</v>
      </c>
      <c r="BA99" s="29" t="str">
        <f>IF((SUMIFS(Effektmåling!$J$178:$J$182,Effektmåling!$D$178:$D$182,$B99,$AH$120:$AH$124,BA$3))&lt;&gt;0,(SUMIFS(Effektmåling!$J$178:$J$182,Effektmåling!$D$178:$D$182,$B99,$AH$120:$AH$124,BA$3))*-AT99,"")</f>
        <v/>
      </c>
      <c r="BB99" s="29" t="str">
        <f>IF((SUMIFS(Effektmåling!$J$178:$J$182,Effektmåling!$D$178:$D$182,$B99,$AH$120:$AH$124,BB$3))&lt;&gt;0,(SUMIFS(Effektmåling!$J$178:$J$182,Effektmåling!$D$178:$D$182,$B99,$AH$120:$AH$124,BB$3))*-AU99,"")</f>
        <v/>
      </c>
      <c r="BC99" s="29" t="str">
        <f>IF((SUMIFS(Effektmåling!$J$178:$J$182,Effektmåling!$D$178:$D$182,$B99,$AH$120:$AH$124,BC$3))&lt;&gt;0,(SUMIFS(Effektmåling!$J$178:$J$182,Effektmåling!$D$178:$D$182,$B99,$AH$120:$AH$124,BC$3))*-AV99,"")</f>
        <v/>
      </c>
      <c r="BD99" s="29" t="str">
        <f>IF((SUMIFS(Effektmåling!$J$178:$J$182,Effektmåling!$D$178:$D$182,$B99,$AH$120:$AH$124,BD$3))&lt;&gt;0,(SUMIFS(Effektmåling!$J$178:$J$182,Effektmåling!$D$178:$D$182,$B99,$AH$120:$AH$124,BD$3))*-AW99,"")</f>
        <v/>
      </c>
      <c r="BE99" s="29" t="str">
        <f>IF((SUMIFS(Effektmåling!$J$178:$J$182,Effektmåling!$D$178:$D$182,$B99,$AH$120:$AH$124,BE$3))&lt;&gt;0,(SUMIFS(Effektmåling!$J$178:$J$182,Effektmåling!$D$178:$D$182,$B99,$AH$120:$AH$124,BE$3))*-AX99,"")</f>
        <v/>
      </c>
      <c r="BF99" s="29" t="str">
        <f>IF((SUMIFS(Effektmåling!$J$178:$J$182,Effektmåling!$D$178:$D$182,$B99,$AH$120:$AH$124,BF$3))&lt;&gt;0,(SUMIFS(Effektmåling!$J$178:$J$182,Effektmåling!$D$178:$D$182,$B99,$AH$120:$AH$124,BF$3))*-AY99,"")</f>
        <v/>
      </c>
      <c r="BH99" s="29" t="str">
        <f>IF((SUMIFS(Effektmåling!$J$163:$J$167,Effektmåling!$D$163:$D$167,$B99,$AO$120:$AO$124,BH$3))&lt;&gt;0,(SUMIFS(Effektmåling!$J$163:$J$167,Effektmåling!$D$163:$D$167,$B99,$AO$120:$AO$124,BH$3))*-AT99,"")</f>
        <v/>
      </c>
      <c r="BI99" s="29" t="str">
        <f>IF((SUMIFS(Effektmåling!$J$163:$J$167,Effektmåling!$D$163:$D$167,$B99,$AO$120:$AO$124,BI$3))&lt;&gt;0,(SUMIFS(Effektmåling!$J$163:$J$167,Effektmåling!$D$163:$D$167,$B99,$AO$120:$AO$124,BI$3))*-AU99,"")</f>
        <v/>
      </c>
      <c r="BJ99" s="29" t="str">
        <f>IF((SUMIFS(Effektmåling!$J$163:$J$167,Effektmåling!$D$163:$D$167,$B99,$AO$120:$AO$124,BJ$3))&lt;&gt;0,(SUMIFS(Effektmåling!$J$163:$J$167,Effektmåling!$D$163:$D$167,$B99,$AO$120:$AO$124,BJ$3))*-AV99,"")</f>
        <v/>
      </c>
      <c r="BK99" s="29" t="str">
        <f>IF((SUMIFS(Effektmåling!$J$163:$J$167,Effektmåling!$D$163:$D$167,$B99,$AO$120:$AO$124,BK$3))&lt;&gt;0,(SUMIFS(Effektmåling!$J$163:$J$167,Effektmåling!$D$163:$D$167,$B99,$AO$120:$AO$124,BK$3))*-AW99,"")</f>
        <v/>
      </c>
      <c r="BL99" s="29" t="str">
        <f>IF((SUMIFS(Effektmåling!$J$163:$J$167,Effektmåling!$D$163:$D$167,$B99,$AO$120:$AO$124,BL$3))&lt;&gt;0,(SUMIFS(Effektmåling!$J$163:$J$167,Effektmåling!$D$163:$D$167,$B99,$AO$120:$AO$124,BL$3))*-AX99,"")</f>
        <v/>
      </c>
      <c r="BM99" s="29" t="str">
        <f>IF((SUMIFS(Effektmåling!$J$163:$J$167,Effektmåling!$D$163:$D$167,$B99,$AO$120:$AO$124,BM$3))&lt;&gt;0,(SUMIFS(Effektmåling!$J$163:$J$167,Effektmåling!$D$163:$D$167,$B99,$AO$120:$AO$124,BM$3))*-AY99,"")</f>
        <v/>
      </c>
    </row>
    <row r="100" spans="1:65" ht="9.6" customHeight="1" x14ac:dyDescent="0.15">
      <c r="A100" s="19">
        <f t="shared" si="75"/>
        <v>36</v>
      </c>
      <c r="B100" s="19" t="s">
        <v>282</v>
      </c>
      <c r="C100" s="19">
        <v>1</v>
      </c>
      <c r="D100" s="57">
        <v>0</v>
      </c>
      <c r="E100" s="57">
        <v>0</v>
      </c>
      <c r="F100" s="57">
        <v>0</v>
      </c>
      <c r="G100" s="22">
        <v>-2E-3</v>
      </c>
      <c r="H100" s="22">
        <f t="shared" si="85"/>
        <v>-1.1755</v>
      </c>
      <c r="I100" s="57">
        <v>0</v>
      </c>
      <c r="J100" s="57">
        <v>0</v>
      </c>
      <c r="K100" s="57">
        <v>0</v>
      </c>
      <c r="L100" s="74">
        <v>0</v>
      </c>
      <c r="M100" s="74">
        <v>0</v>
      </c>
      <c r="O100" s="40">
        <f t="shared" si="86"/>
        <v>0</v>
      </c>
      <c r="P100" s="480">
        <f>(IF(Effektmåling!$Q$241="Ja",-0.3*'DB materialer'!D40+G100,G100))-E100</f>
        <v>-2E-3</v>
      </c>
      <c r="Q100" s="480">
        <f>(IF(Effektmåling!$Q$241="Ja",1.3*H100,H100))-E100</f>
        <v>-1.1755</v>
      </c>
      <c r="R100" s="480">
        <f>(IF(Effektmåling!$Q$241="Ja",-0.3*'DB materialer'!D40+G100,G100))-F100</f>
        <v>-2E-3</v>
      </c>
      <c r="S100" s="480">
        <f>(IF(Effektmåling!$Q$241="Ja",1.3*H100,H100))-F100</f>
        <v>-1.1755</v>
      </c>
      <c r="T100" s="480">
        <f>(IF(Effektmåling!$Q$241="Ja",1.3*H100,H100))-(IF(Effektmåling!$Q$241="Ja",-0.3*'DB materialer'!D40+G100,G100))</f>
        <v>-1.1735</v>
      </c>
      <c r="AE100" s="19">
        <f t="shared" si="76"/>
        <v>34</v>
      </c>
      <c r="AF100" s="29" t="str">
        <f>IF((SUMIFS(Effektmåling!$J$178:$J$182,Effektmåling!$D$178:$D$182,$B100,$AH$120:$AH$124,'DB materialer'!AF$3))&lt;&gt;0,(SUMIFS(Effektmåling!$J$178:$J$182,Effektmåling!$D$178:$D$182,$B100,$AH$120:$AH$124,'DB materialer'!AF$3))*-O100,"")</f>
        <v/>
      </c>
      <c r="AG100" s="29" t="str">
        <f>IF((SUMIFS(Effektmåling!$J$178:$J$182,Effektmåling!$D$178:$D$182,$B100,$AH$120:$AH$124,'DB materialer'!AG$3))&lt;&gt;0,(SUMIFS(Effektmåling!$J$178:$J$182,Effektmåling!$D$178:$D$182,$B100,$AH$120:$AH$124,'DB materialer'!AG$3))*-P100,"")</f>
        <v/>
      </c>
      <c r="AH100" s="29" t="str">
        <f>IF((SUMIFS(Effektmåling!$J$178:$J$182,Effektmåling!$D$178:$D$182,$B100,$AH$120:$AH$124,'DB materialer'!AH$3))&lt;&gt;0,(SUMIFS(Effektmåling!$J$178:$J$182,Effektmåling!$D$178:$D$182,$B100,$AH$120:$AH$124,'DB materialer'!AH$3))*-Q100,"")</f>
        <v/>
      </c>
      <c r="AI100" s="29" t="str">
        <f>IF((SUMIFS(Effektmåling!$J$178:$J$182,Effektmåling!$D$178:$D$182,$B100,$AH$120:$AH$124,'DB materialer'!AI$3))&lt;&gt;0,(SUMIFS(Effektmåling!$J$178:$J$182,Effektmåling!$D$178:$D$182,$B100,$AH$120:$AH$124,'DB materialer'!AI$3))*-R100,"")</f>
        <v/>
      </c>
      <c r="AJ100" s="29" t="str">
        <f>IF((SUMIFS(Effektmåling!$J$178:$J$182,Effektmåling!$D$178:$D$182,$B100,$AH$120:$AH$124,'DB materialer'!AJ$3))&lt;&gt;0,(SUMIFS(Effektmåling!$J$178:$J$182,Effektmåling!$D$178:$D$182,$B100,$AH$120:$AH$124,'DB materialer'!AJ$3))*-S100,"")</f>
        <v/>
      </c>
      <c r="AK100" s="29" t="str">
        <f>IF((SUMIFS(Effektmåling!$J$178:$J$182,Effektmåling!$D$178:$D$182,$B100,$AH$120:$AH$124,'DB materialer'!AK$3))&lt;&gt;0,(SUMIFS(Effektmåling!$J$178:$J$182,Effektmåling!$D$178:$D$182,$B100,$AH$120:$AH$124,'DB materialer'!AK$3))*-T100,"")</f>
        <v/>
      </c>
      <c r="AM100" s="29" t="str">
        <f>IF((SUMIFS(Effektmåling!$J$163:$J$167,Effektmåling!$D$163:$D$167,$B100,$AO$120:$AO$124,'DB materialer'!AM$3))&lt;&gt;0,(SUMIFS(Effektmåling!$J$163:$J$167,Effektmåling!$D$163:$D$167,$B100,$AO$120:$AO$124,'DB materialer'!AM$3))*(-O100)*($C$122),"")</f>
        <v/>
      </c>
      <c r="AN100" s="29" t="str">
        <f>IF((SUMIFS(Effektmåling!$J$163:$J$167,Effektmåling!$D$163:$D$167,$B100,$AO$120:$AO$124,'DB materialer'!AN$3))&lt;&gt;0,(SUMIFS(Effektmåling!$J$163:$J$167,Effektmåling!$D$163:$D$167,$B100,$AO$120:$AO$124,'DB materialer'!AN$3))*(-P100)*($C$122),"")</f>
        <v/>
      </c>
      <c r="AO100" s="29" t="str">
        <f>IF((SUMIFS(Effektmåling!$J$163:$J$167,Effektmåling!$D$163:$D$167,$B100,$AO$120:$AO$124,'DB materialer'!AO$3))&lt;&gt;0,(SUMIFS(Effektmåling!$J$163:$J$167,Effektmåling!$D$163:$D$167,$B100,$AO$120:$AO$124,'DB materialer'!AO$3))*(-Q100)*($C$122),"")</f>
        <v/>
      </c>
      <c r="AP100" s="29" t="str">
        <f>IF((SUMIFS(Effektmåling!$J$163:$J$167,Effektmåling!$D$163:$D$167,$B100,$AO$120:$AO$124,'DB materialer'!AP$3))&lt;&gt;0,(SUMIFS(Effektmåling!$J$163:$J$167,Effektmåling!$D$163:$D$167,$B100,$AO$120:$AO$124,'DB materialer'!AP$3))*(-R100)*($C$122),"")</f>
        <v/>
      </c>
      <c r="AQ100" s="29" t="str">
        <f>IF((SUMIFS(Effektmåling!$J$163:$J$167,Effektmåling!$D$163:$D$167,$B100,$AO$120:$AO$124,'DB materialer'!AQ$3))&lt;&gt;0,(SUMIFS(Effektmåling!$J$163:$J$167,Effektmåling!$D$163:$D$167,$B100,$AO$120:$AO$124,'DB materialer'!AQ$3))*(-S100)*($C$122),"")</f>
        <v/>
      </c>
      <c r="AR100" s="29" t="str">
        <f>IF((SUMIFS(Effektmåling!$J$163:$J$167,Effektmåling!$D$163:$D$167,$B100,$AO$120:$AO$124,'DB materialer'!AR$3))&lt;&gt;0,(SUMIFS(Effektmåling!$J$163:$J$167,Effektmåling!$D$163:$D$167,$B100,$AO$120:$AO$124,'DB materialer'!AR$3))*(-T100)*($C$122),"")</f>
        <v/>
      </c>
      <c r="AT100" s="30">
        <f t="shared" si="87"/>
        <v>1.0000000000000001E-30</v>
      </c>
      <c r="AU100" s="40">
        <f t="shared" si="88"/>
        <v>1.0000000000000001E-30</v>
      </c>
      <c r="AV100" s="41">
        <f t="shared" si="89"/>
        <v>1.0000000000000001E-30</v>
      </c>
      <c r="AW100" s="40">
        <f t="shared" si="90"/>
        <v>1.0000000000000001E-30</v>
      </c>
      <c r="AX100" s="41">
        <f t="shared" si="91"/>
        <v>1.0000000000000001E-30</v>
      </c>
      <c r="AY100" s="41">
        <f t="shared" si="92"/>
        <v>1.0000000000000001E-30</v>
      </c>
      <c r="BA100" s="29" t="str">
        <f>IF((SUMIFS(Effektmåling!$J$178:$J$182,Effektmåling!$D$178:$D$182,$B100,$AH$120:$AH$124,BA$3))&lt;&gt;0,(SUMIFS(Effektmåling!$J$178:$J$182,Effektmåling!$D$178:$D$182,$B100,$AH$120:$AH$124,BA$3))*-AT100,"")</f>
        <v/>
      </c>
      <c r="BB100" s="29" t="str">
        <f>IF((SUMIFS(Effektmåling!$J$178:$J$182,Effektmåling!$D$178:$D$182,$B100,$AH$120:$AH$124,BB$3))&lt;&gt;0,(SUMIFS(Effektmåling!$J$178:$J$182,Effektmåling!$D$178:$D$182,$B100,$AH$120:$AH$124,BB$3))*-AU100,"")</f>
        <v/>
      </c>
      <c r="BC100" s="29" t="str">
        <f>IF((SUMIFS(Effektmåling!$J$178:$J$182,Effektmåling!$D$178:$D$182,$B100,$AH$120:$AH$124,BC$3))&lt;&gt;0,(SUMIFS(Effektmåling!$J$178:$J$182,Effektmåling!$D$178:$D$182,$B100,$AH$120:$AH$124,BC$3))*-AV100,"")</f>
        <v/>
      </c>
      <c r="BD100" s="29" t="str">
        <f>IF((SUMIFS(Effektmåling!$J$178:$J$182,Effektmåling!$D$178:$D$182,$B100,$AH$120:$AH$124,BD$3))&lt;&gt;0,(SUMIFS(Effektmåling!$J$178:$J$182,Effektmåling!$D$178:$D$182,$B100,$AH$120:$AH$124,BD$3))*-AW100,"")</f>
        <v/>
      </c>
      <c r="BE100" s="29" t="str">
        <f>IF((SUMIFS(Effektmåling!$J$178:$J$182,Effektmåling!$D$178:$D$182,$B100,$AH$120:$AH$124,BE$3))&lt;&gt;0,(SUMIFS(Effektmåling!$J$178:$J$182,Effektmåling!$D$178:$D$182,$B100,$AH$120:$AH$124,BE$3))*-AX100,"")</f>
        <v/>
      </c>
      <c r="BF100" s="29" t="str">
        <f>IF((SUMIFS(Effektmåling!$J$178:$J$182,Effektmåling!$D$178:$D$182,$B100,$AH$120:$AH$124,BF$3))&lt;&gt;0,(SUMIFS(Effektmåling!$J$178:$J$182,Effektmåling!$D$178:$D$182,$B100,$AH$120:$AH$124,BF$3))*-AY100,"")</f>
        <v/>
      </c>
      <c r="BH100" s="29" t="str">
        <f>IF((SUMIFS(Effektmåling!$J$163:$J$167,Effektmåling!$D$163:$D$167,$B100,$AO$120:$AO$124,BH$3))&lt;&gt;0,(SUMIFS(Effektmåling!$J$163:$J$167,Effektmåling!$D$163:$D$167,$B100,$AO$120:$AO$124,BH$3))*-AT100,"")</f>
        <v/>
      </c>
      <c r="BI100" s="29" t="str">
        <f>IF((SUMIFS(Effektmåling!$J$163:$J$167,Effektmåling!$D$163:$D$167,$B100,$AO$120:$AO$124,BI$3))&lt;&gt;0,(SUMIFS(Effektmåling!$J$163:$J$167,Effektmåling!$D$163:$D$167,$B100,$AO$120:$AO$124,BI$3))*-AU100,"")</f>
        <v/>
      </c>
      <c r="BJ100" s="29" t="str">
        <f>IF((SUMIFS(Effektmåling!$J$163:$J$167,Effektmåling!$D$163:$D$167,$B100,$AO$120:$AO$124,BJ$3))&lt;&gt;0,(SUMIFS(Effektmåling!$J$163:$J$167,Effektmåling!$D$163:$D$167,$B100,$AO$120:$AO$124,BJ$3))*-AV100,"")</f>
        <v/>
      </c>
      <c r="BK100" s="29" t="str">
        <f>IF((SUMIFS(Effektmåling!$J$163:$J$167,Effektmåling!$D$163:$D$167,$B100,$AO$120:$AO$124,BK$3))&lt;&gt;0,(SUMIFS(Effektmåling!$J$163:$J$167,Effektmåling!$D$163:$D$167,$B100,$AO$120:$AO$124,BK$3))*-AW100,"")</f>
        <v/>
      </c>
      <c r="BL100" s="29" t="str">
        <f>IF((SUMIFS(Effektmåling!$J$163:$J$167,Effektmåling!$D$163:$D$167,$B100,$AO$120:$AO$124,BL$3))&lt;&gt;0,(SUMIFS(Effektmåling!$J$163:$J$167,Effektmåling!$D$163:$D$167,$B100,$AO$120:$AO$124,BL$3))*-AX100,"")</f>
        <v/>
      </c>
      <c r="BM100" s="29" t="str">
        <f>IF((SUMIFS(Effektmåling!$J$163:$J$167,Effektmåling!$D$163:$D$167,$B100,$AO$120:$AO$124,BM$3))&lt;&gt;0,(SUMIFS(Effektmåling!$J$163:$J$167,Effektmåling!$D$163:$D$167,$B100,$AO$120:$AO$124,BM$3))*-AY100,"")</f>
        <v/>
      </c>
    </row>
    <row r="101" spans="1:65" s="474" customFormat="1" x14ac:dyDescent="0.15">
      <c r="A101" s="474">
        <f t="shared" si="75"/>
        <v>37</v>
      </c>
      <c r="B101" s="474" t="s">
        <v>597</v>
      </c>
      <c r="C101" s="474">
        <v>1</v>
      </c>
      <c r="D101" s="481">
        <v>0</v>
      </c>
      <c r="E101" s="481">
        <v>0</v>
      </c>
      <c r="F101" s="481">
        <v>-2.5</v>
      </c>
      <c r="G101" s="166">
        <v>-9.5</v>
      </c>
      <c r="H101" s="166">
        <f t="shared" si="85"/>
        <v>-21</v>
      </c>
      <c r="I101" s="481">
        <v>0</v>
      </c>
      <c r="J101" s="481">
        <v>0</v>
      </c>
      <c r="K101" s="481">
        <v>-2.7</v>
      </c>
      <c r="L101" s="484">
        <v>-0.09</v>
      </c>
      <c r="M101" s="484">
        <v>-0.1</v>
      </c>
      <c r="O101" s="479">
        <f t="shared" ref="O101" si="93">F101-E101</f>
        <v>-2.5</v>
      </c>
      <c r="P101" s="480">
        <f>(IF(Effektmåling!$Q$241="Ja",-0.3*'DB materialer'!D41+G101,G101))-E101</f>
        <v>-9.5</v>
      </c>
      <c r="Q101" s="480">
        <f>(IF(Effektmåling!$Q$241="Ja",1.3*H101,H101))-E101</f>
        <v>-21</v>
      </c>
      <c r="R101" s="480">
        <f>(IF(Effektmåling!$Q$241="Ja",-0.3*'DB materialer'!D41+G101,G101))-F101</f>
        <v>-7</v>
      </c>
      <c r="S101" s="480">
        <f>(IF(Effektmåling!$Q$241="Ja",1.3*H101,H101))-F101</f>
        <v>-18.5</v>
      </c>
      <c r="T101" s="480">
        <f>(IF(Effektmåling!$Q$241="Ja",1.3*H101,H101))-(IF(Effektmåling!$Q$241="Ja",-0.3*'DB materialer'!D41+G101,G101))</f>
        <v>-11.5</v>
      </c>
      <c r="AE101" s="474">
        <f t="shared" si="76"/>
        <v>35</v>
      </c>
      <c r="AF101" s="476" t="str">
        <f>IF((SUMIFS(Effektmåling!$J$178:$J$182,Effektmåling!$D$178:$D$182,$B101,$AH$120:$AH$124,'DB materialer'!AF$3))&lt;&gt;0,(SUMIFS(Effektmåling!$J$178:$J$182,Effektmåling!$D$178:$D$182,$B101,$AH$120:$AH$124,'DB materialer'!AF$3))*-O101,"")</f>
        <v/>
      </c>
      <c r="AG101" s="476" t="str">
        <f>IF((SUMIFS(Effektmåling!$J$178:$J$182,Effektmåling!$D$178:$D$182,$B101,$AH$120:$AH$124,'DB materialer'!AG$3))&lt;&gt;0,(SUMIFS(Effektmåling!$J$178:$J$182,Effektmåling!$D$178:$D$182,$B101,$AH$120:$AH$124,'DB materialer'!AG$3))*-P101,"")</f>
        <v/>
      </c>
      <c r="AH101" s="476" t="str">
        <f>IF((SUMIFS(Effektmåling!$J$178:$J$182,Effektmåling!$D$178:$D$182,$B101,$AH$120:$AH$124,'DB materialer'!AH$3))&lt;&gt;0,(SUMIFS(Effektmåling!$J$178:$J$182,Effektmåling!$D$178:$D$182,$B101,$AH$120:$AH$124,'DB materialer'!AH$3))*-Q101,"")</f>
        <v/>
      </c>
      <c r="AI101" s="476" t="str">
        <f>IF((SUMIFS(Effektmåling!$J$178:$J$182,Effektmåling!$D$178:$D$182,$B101,$AH$120:$AH$124,'DB materialer'!AI$3))&lt;&gt;0,(SUMIFS(Effektmåling!$J$178:$J$182,Effektmåling!$D$178:$D$182,$B101,$AH$120:$AH$124,'DB materialer'!AI$3))*-R101,"")</f>
        <v/>
      </c>
      <c r="AJ101" s="476" t="str">
        <f>IF((SUMIFS(Effektmåling!$J$178:$J$182,Effektmåling!$D$178:$D$182,$B101,$AH$120:$AH$124,'DB materialer'!AJ$3))&lt;&gt;0,(SUMIFS(Effektmåling!$J$178:$J$182,Effektmåling!$D$178:$D$182,$B101,$AH$120:$AH$124,'DB materialer'!AJ$3))*-S101,"")</f>
        <v/>
      </c>
      <c r="AK101" s="476" t="str">
        <f>IF((SUMIFS(Effektmåling!$J$178:$J$182,Effektmåling!$D$178:$D$182,$B101,$AH$120:$AH$124,'DB materialer'!AK$3))&lt;&gt;0,(SUMIFS(Effektmåling!$J$178:$J$182,Effektmåling!$D$178:$D$182,$B101,$AH$120:$AH$124,'DB materialer'!AK$3))*-T101,"")</f>
        <v/>
      </c>
      <c r="AM101" s="476" t="str">
        <f>IF((SUMIFS(Effektmåling!$J$163:$J$167,Effektmåling!$D$163:$D$167,$B101,$AO$120:$AO$124,'DB materialer'!AM$3))&lt;&gt;0,(SUMIFS(Effektmåling!$J$163:$J$167,Effektmåling!$D$163:$D$167,$B101,$AO$120:$AO$124,'DB materialer'!AM$3))*(-O101)*($C$122),"")</f>
        <v/>
      </c>
      <c r="AN101" s="476" t="str">
        <f>IF((SUMIFS(Effektmåling!$J$163:$J$167,Effektmåling!$D$163:$D$167,$B101,$AO$120:$AO$124,'DB materialer'!AN$3))&lt;&gt;0,(SUMIFS(Effektmåling!$J$163:$J$167,Effektmåling!$D$163:$D$167,$B101,$AO$120:$AO$124,'DB materialer'!AN$3))*(-P101)*($C$122),"")</f>
        <v/>
      </c>
      <c r="AO101" s="476" t="str">
        <f>IF((SUMIFS(Effektmåling!$J$163:$J$167,Effektmåling!$D$163:$D$167,$B101,$AO$120:$AO$124,'DB materialer'!AO$3))&lt;&gt;0,(SUMIFS(Effektmåling!$J$163:$J$167,Effektmåling!$D$163:$D$167,$B101,$AO$120:$AO$124,'DB materialer'!AO$3))*(-Q101)*($C$122),"")</f>
        <v/>
      </c>
      <c r="AP101" s="476" t="str">
        <f>IF((SUMIFS(Effektmåling!$J$163:$J$167,Effektmåling!$D$163:$D$167,$B101,$AO$120:$AO$124,'DB materialer'!AP$3))&lt;&gt;0,(SUMIFS(Effektmåling!$J$163:$J$167,Effektmåling!$D$163:$D$167,$B101,$AO$120:$AO$124,'DB materialer'!AP$3))*(-R101)*($C$122),"")</f>
        <v/>
      </c>
      <c r="AQ101" s="476" t="str">
        <f>IF((SUMIFS(Effektmåling!$J$163:$J$167,Effektmåling!$D$163:$D$167,$B101,$AO$120:$AO$124,'DB materialer'!AQ$3))&lt;&gt;0,(SUMIFS(Effektmåling!$J$163:$J$167,Effektmåling!$D$163:$D$167,$B101,$AO$120:$AO$124,'DB materialer'!AQ$3))*(-S101)*($C$122),"")</f>
        <v/>
      </c>
      <c r="AR101" s="476" t="str">
        <f>IF((SUMIFS(Effektmåling!$J$163:$J$167,Effektmåling!$D$163:$D$167,$B101,$AO$120:$AO$124,'DB materialer'!AR$3))&lt;&gt;0,(SUMIFS(Effektmåling!$J$163:$J$167,Effektmåling!$D$163:$D$167,$B101,$AO$120:$AO$124,'DB materialer'!AR$3))*(-T101)*($C$122),"")</f>
        <v/>
      </c>
      <c r="AT101" s="477">
        <f t="shared" ref="AT101" si="94">IF((K101-J101)=0,1E-30,K101-J101)</f>
        <v>-2.7</v>
      </c>
      <c r="AU101" s="479">
        <f t="shared" ref="AU101" si="95">IF((L101-J101)=0,1E-30,L101-J101)</f>
        <v>-0.09</v>
      </c>
      <c r="AV101" s="480">
        <f t="shared" ref="AV101" si="96">IF((M101-J101)=0,1E-30,M101-J101)</f>
        <v>-0.1</v>
      </c>
      <c r="AW101" s="479">
        <f t="shared" ref="AW101" si="97">IF((L101-K101)=0,1E-30,L101-K101)</f>
        <v>2.6100000000000003</v>
      </c>
      <c r="AX101" s="480">
        <f t="shared" ref="AX101" si="98">IF((M101-K101)=0,1E-30,M101-K101)</f>
        <v>2.6</v>
      </c>
      <c r="AY101" s="480">
        <f t="shared" ref="AY101" si="99">IF((M101-L101)=0,1E-30,M101-L101)</f>
        <v>-1.0000000000000009E-2</v>
      </c>
      <c r="BA101" s="476" t="str">
        <f>IF((SUMIFS(Effektmåling!$J$178:$J$182,Effektmåling!$D$178:$D$182,$B101,$AH$120:$AH$124,BA$3))&lt;&gt;0,(SUMIFS(Effektmåling!$J$178:$J$182,Effektmåling!$D$178:$D$182,$B101,$AH$120:$AH$124,BA$3))*-AT101,"")</f>
        <v/>
      </c>
      <c r="BB101" s="476" t="str">
        <f>IF((SUMIFS(Effektmåling!$J$178:$J$182,Effektmåling!$D$178:$D$182,$B101,$AH$120:$AH$124,BB$3))&lt;&gt;0,(SUMIFS(Effektmåling!$J$178:$J$182,Effektmåling!$D$178:$D$182,$B101,$AH$120:$AH$124,BB$3))*-AU101,"")</f>
        <v/>
      </c>
      <c r="BC101" s="476" t="str">
        <f>IF((SUMIFS(Effektmåling!$J$178:$J$182,Effektmåling!$D$178:$D$182,$B101,$AH$120:$AH$124,BC$3))&lt;&gt;0,(SUMIFS(Effektmåling!$J$178:$J$182,Effektmåling!$D$178:$D$182,$B101,$AH$120:$AH$124,BC$3))*-AV101,"")</f>
        <v/>
      </c>
      <c r="BD101" s="476" t="str">
        <f>IF((SUMIFS(Effektmåling!$J$178:$J$182,Effektmåling!$D$178:$D$182,$B101,$AH$120:$AH$124,BD$3))&lt;&gt;0,(SUMIFS(Effektmåling!$J$178:$J$182,Effektmåling!$D$178:$D$182,$B101,$AH$120:$AH$124,BD$3))*-AW101,"")</f>
        <v/>
      </c>
      <c r="BE101" s="476" t="str">
        <f>IF((SUMIFS(Effektmåling!$J$178:$J$182,Effektmåling!$D$178:$D$182,$B101,$AH$120:$AH$124,BE$3))&lt;&gt;0,(SUMIFS(Effektmåling!$J$178:$J$182,Effektmåling!$D$178:$D$182,$B101,$AH$120:$AH$124,BE$3))*-AX101,"")</f>
        <v/>
      </c>
      <c r="BF101" s="476" t="str">
        <f>IF((SUMIFS(Effektmåling!$J$178:$J$182,Effektmåling!$D$178:$D$182,$B101,$AH$120:$AH$124,BF$3))&lt;&gt;0,(SUMIFS(Effektmåling!$J$178:$J$182,Effektmåling!$D$178:$D$182,$B101,$AH$120:$AH$124,BF$3))*-AY101,"")</f>
        <v/>
      </c>
      <c r="BH101" s="476" t="str">
        <f>IF((SUMIFS(Effektmåling!$J$163:$J$167,Effektmåling!$D$163:$D$167,$B101,$AO$120:$AO$124,BH$3))&lt;&gt;0,(SUMIFS(Effektmåling!$J$163:$J$167,Effektmåling!$D$163:$D$167,$B101,$AO$120:$AO$124,BH$3))*-AT101,"")</f>
        <v/>
      </c>
      <c r="BI101" s="476" t="str">
        <f>IF((SUMIFS(Effektmåling!$J$163:$J$167,Effektmåling!$D$163:$D$167,$B101,$AO$120:$AO$124,BI$3))&lt;&gt;0,(SUMIFS(Effektmåling!$J$163:$J$167,Effektmåling!$D$163:$D$167,$B101,$AO$120:$AO$124,BI$3))*-AU101,"")</f>
        <v/>
      </c>
      <c r="BJ101" s="476" t="str">
        <f>IF((SUMIFS(Effektmåling!$J$163:$J$167,Effektmåling!$D$163:$D$167,$B101,$AO$120:$AO$124,BJ$3))&lt;&gt;0,(SUMIFS(Effektmåling!$J$163:$J$167,Effektmåling!$D$163:$D$167,$B101,$AO$120:$AO$124,BJ$3))*-AV101,"")</f>
        <v/>
      </c>
      <c r="BK101" s="476" t="str">
        <f>IF((SUMIFS(Effektmåling!$J$163:$J$167,Effektmåling!$D$163:$D$167,$B101,$AO$120:$AO$124,BK$3))&lt;&gt;0,(SUMIFS(Effektmåling!$J$163:$J$167,Effektmåling!$D$163:$D$167,$B101,$AO$120:$AO$124,BK$3))*-AW101,"")</f>
        <v/>
      </c>
      <c r="BL101" s="476" t="str">
        <f>IF((SUMIFS(Effektmåling!$J$163:$J$167,Effektmåling!$D$163:$D$167,$B101,$AO$120:$AO$124,BL$3))&lt;&gt;0,(SUMIFS(Effektmåling!$J$163:$J$167,Effektmåling!$D$163:$D$167,$B101,$AO$120:$AO$124,BL$3))*-AX101,"")</f>
        <v/>
      </c>
      <c r="BM101" s="476" t="str">
        <f>IF((SUMIFS(Effektmåling!$J$163:$J$167,Effektmåling!$D$163:$D$167,$B101,$AO$120:$AO$124,BM$3))&lt;&gt;0,(SUMIFS(Effektmåling!$J$163:$J$167,Effektmåling!$D$163:$D$167,$B101,$AO$120:$AO$124,BM$3))*-AY101,"")</f>
        <v/>
      </c>
    </row>
    <row r="102" spans="1:65" x14ac:dyDescent="0.15">
      <c r="A102" s="474">
        <f t="shared" si="75"/>
        <v>38</v>
      </c>
      <c r="B102" s="19" t="s">
        <v>283</v>
      </c>
      <c r="C102" s="18" t="s">
        <v>245</v>
      </c>
      <c r="D102" s="18" t="s">
        <v>245</v>
      </c>
      <c r="E102" s="18" t="s">
        <v>245</v>
      </c>
      <c r="F102" s="18" t="s">
        <v>245</v>
      </c>
      <c r="G102" s="18" t="s">
        <v>245</v>
      </c>
      <c r="H102" s="18" t="s">
        <v>245</v>
      </c>
      <c r="I102" s="18" t="s">
        <v>245</v>
      </c>
      <c r="J102" s="18" t="s">
        <v>245</v>
      </c>
      <c r="K102" s="18" t="s">
        <v>245</v>
      </c>
      <c r="L102" s="18" t="s">
        <v>245</v>
      </c>
      <c r="M102" s="18" t="s">
        <v>245</v>
      </c>
      <c r="O102" s="149"/>
      <c r="P102" s="480"/>
      <c r="Q102" s="480"/>
      <c r="R102" s="480"/>
      <c r="S102" s="480"/>
      <c r="T102" s="480"/>
      <c r="U102" s="480"/>
      <c r="V102" s="480"/>
      <c r="AE102" s="474">
        <f t="shared" si="76"/>
        <v>36</v>
      </c>
      <c r="AF102" s="45"/>
      <c r="AG102" s="45"/>
      <c r="AH102" s="45"/>
      <c r="AI102" s="45"/>
      <c r="AJ102" s="45"/>
      <c r="AK102" s="45"/>
      <c r="AM102" s="45"/>
      <c r="AN102" s="45"/>
      <c r="AO102" s="45"/>
      <c r="AP102" s="45"/>
      <c r="AQ102" s="45"/>
      <c r="AR102" s="45"/>
      <c r="AT102" s="47"/>
      <c r="AU102" s="149"/>
      <c r="AV102" s="51"/>
      <c r="AW102" s="149"/>
      <c r="AX102" s="51"/>
      <c r="AY102" s="51"/>
      <c r="BA102" s="45"/>
      <c r="BB102" s="45"/>
      <c r="BC102" s="45"/>
      <c r="BD102" s="45"/>
      <c r="BE102" s="45"/>
      <c r="BF102" s="45"/>
      <c r="BH102" s="45"/>
      <c r="BI102" s="45"/>
      <c r="BJ102" s="45"/>
      <c r="BK102" s="45"/>
      <c r="BL102" s="45"/>
      <c r="BM102" s="45"/>
    </row>
    <row r="103" spans="1:65" x14ac:dyDescent="0.15">
      <c r="A103" s="474">
        <f t="shared" si="75"/>
        <v>39</v>
      </c>
      <c r="B103" s="19" t="s">
        <v>284</v>
      </c>
      <c r="C103" s="19">
        <v>1</v>
      </c>
      <c r="D103" s="57">
        <v>0</v>
      </c>
      <c r="E103" s="57">
        <v>0</v>
      </c>
      <c r="F103" s="57">
        <v>-0.39200000000000002</v>
      </c>
      <c r="G103" s="112">
        <v>-1.2749999999999999</v>
      </c>
      <c r="H103" s="27">
        <f t="shared" ref="H103:H112" si="100">-D43</f>
        <v>-1.2749999999999999</v>
      </c>
      <c r="I103" s="57">
        <v>0</v>
      </c>
      <c r="J103" s="57">
        <v>0</v>
      </c>
      <c r="K103" s="113">
        <v>-4.0031453199988185</v>
      </c>
      <c r="L103" s="74">
        <v>0</v>
      </c>
      <c r="M103" s="74">
        <v>0</v>
      </c>
      <c r="O103" s="40">
        <f t="shared" ref="O103:O112" si="101">F103-E103</f>
        <v>-0.39200000000000002</v>
      </c>
      <c r="P103" s="480">
        <f>(IF(Effektmåling!$Q$241="Ja",-0.3*'DB materialer'!D43+G103,G103))-E103</f>
        <v>-1.2749999999999999</v>
      </c>
      <c r="Q103" s="480">
        <f>(IF(Effektmåling!$Q$241="Ja",1.3*H103,H103))-E103</f>
        <v>-1.2749999999999999</v>
      </c>
      <c r="R103" s="480">
        <f>(IF(Effektmåling!$Q$241="Ja",-0.3*'DB materialer'!D43+G103,G103))-F103</f>
        <v>-0.8829999999999999</v>
      </c>
      <c r="S103" s="480">
        <f>(IF(Effektmåling!$Q$241="Ja",1.3*H103,H103))-F103</f>
        <v>-0.8829999999999999</v>
      </c>
      <c r="T103" s="480">
        <f>(IF(Effektmåling!$Q$241="Ja",1.3*H103,H103))-(IF(Effektmåling!$Q$241="Ja",-0.3*'DB materialer'!D43+G103,G103))</f>
        <v>0</v>
      </c>
      <c r="AE103" s="474">
        <f t="shared" si="76"/>
        <v>37</v>
      </c>
      <c r="AF103" s="29" t="str">
        <f>IF((SUMIFS(Effektmåling!$J$178:$J$182,Effektmåling!$D$178:$D$182,$B103,$AH$120:$AH$124,'DB materialer'!AF$3))&lt;&gt;0,(SUMIFS(Effektmåling!$J$178:$J$182,Effektmåling!$D$178:$D$182,$B103,$AH$120:$AH$124,'DB materialer'!AF$3))*-O103,"")</f>
        <v/>
      </c>
      <c r="AG103" s="29" t="str">
        <f>IF((SUMIFS(Effektmåling!$J$178:$J$182,Effektmåling!$D$178:$D$182,$B103,$AH$120:$AH$124,'DB materialer'!AG$3))&lt;&gt;0,(SUMIFS(Effektmåling!$J$178:$J$182,Effektmåling!$D$178:$D$182,$B103,$AH$120:$AH$124,'DB materialer'!AG$3))*-P103,"")</f>
        <v/>
      </c>
      <c r="AH103" s="29" t="str">
        <f>IF((SUMIFS(Effektmåling!$J$178:$J$182,Effektmåling!$D$178:$D$182,$B103,$AH$120:$AH$124,'DB materialer'!AH$3))&lt;&gt;0,(SUMIFS(Effektmåling!$J$178:$J$182,Effektmåling!$D$178:$D$182,$B103,$AH$120:$AH$124,'DB materialer'!AH$3))*-Q103,"")</f>
        <v/>
      </c>
      <c r="AI103" s="29" t="str">
        <f>IF((SUMIFS(Effektmåling!$J$178:$J$182,Effektmåling!$D$178:$D$182,$B103,$AH$120:$AH$124,'DB materialer'!AI$3))&lt;&gt;0,(SUMIFS(Effektmåling!$J$178:$J$182,Effektmåling!$D$178:$D$182,$B103,$AH$120:$AH$124,'DB materialer'!AI$3))*-R103,"")</f>
        <v/>
      </c>
      <c r="AJ103" s="29" t="str">
        <f>IF((SUMIFS(Effektmåling!$J$178:$J$182,Effektmåling!$D$178:$D$182,$B103,$AH$120:$AH$124,'DB materialer'!AJ$3))&lt;&gt;0,(SUMIFS(Effektmåling!$J$178:$J$182,Effektmåling!$D$178:$D$182,$B103,$AH$120:$AH$124,'DB materialer'!AJ$3))*-S103,"")</f>
        <v/>
      </c>
      <c r="AK103" s="29" t="str">
        <f>IF((SUMIFS(Effektmåling!$J$178:$J$182,Effektmåling!$D$178:$D$182,$B103,$AH$120:$AH$124,'DB materialer'!AK$3))&lt;&gt;0,(SUMIFS(Effektmåling!$J$178:$J$182,Effektmåling!$D$178:$D$182,$B103,$AH$120:$AH$124,'DB materialer'!AK$3))*-T103,"")</f>
        <v/>
      </c>
      <c r="AM103" s="29" t="str">
        <f>IF((SUMIFS(Effektmåling!$J$163:$J$167,Effektmåling!$D$163:$D$167,$B103,$AO$120:$AO$124,'DB materialer'!AM$3))&lt;&gt;0,(SUMIFS(Effektmåling!$J$163:$J$167,Effektmåling!$D$163:$D$167,$B103,$AO$120:$AO$124,'DB materialer'!AM$3))*(-O103)*($C$122),"")</f>
        <v/>
      </c>
      <c r="AN103" s="29" t="str">
        <f>IF((SUMIFS(Effektmåling!$J$163:$J$167,Effektmåling!$D$163:$D$167,$B103,$AO$120:$AO$124,'DB materialer'!AN$3))&lt;&gt;0,(SUMIFS(Effektmåling!$J$163:$J$167,Effektmåling!$D$163:$D$167,$B103,$AO$120:$AO$124,'DB materialer'!AN$3))*(-P103)*($C$122),"")</f>
        <v/>
      </c>
      <c r="AO103" s="29" t="str">
        <f>IF((SUMIFS(Effektmåling!$J$163:$J$167,Effektmåling!$D$163:$D$167,$B103,$AO$120:$AO$124,'DB materialer'!AO$3))&lt;&gt;0,(SUMIFS(Effektmåling!$J$163:$J$167,Effektmåling!$D$163:$D$167,$B103,$AO$120:$AO$124,'DB materialer'!AO$3))*(-Q103)*($C$122),"")</f>
        <v/>
      </c>
      <c r="AP103" s="29" t="str">
        <f>IF((SUMIFS(Effektmåling!$J$163:$J$167,Effektmåling!$D$163:$D$167,$B103,$AO$120:$AO$124,'DB materialer'!AP$3))&lt;&gt;0,(SUMIFS(Effektmåling!$J$163:$J$167,Effektmåling!$D$163:$D$167,$B103,$AO$120:$AO$124,'DB materialer'!AP$3))*(-R103)*($C$122),"")</f>
        <v/>
      </c>
      <c r="AQ103" s="29" t="str">
        <f>IF((SUMIFS(Effektmåling!$J$163:$J$167,Effektmåling!$D$163:$D$167,$B103,$AO$120:$AO$124,'DB materialer'!AQ$3))&lt;&gt;0,(SUMIFS(Effektmåling!$J$163:$J$167,Effektmåling!$D$163:$D$167,$B103,$AO$120:$AO$124,'DB materialer'!AQ$3))*(-S103)*($C$122),"")</f>
        <v/>
      </c>
      <c r="AR103" s="29" t="str">
        <f>IF((SUMIFS(Effektmåling!$J$163:$J$167,Effektmåling!$D$163:$D$167,$B103,$AO$120:$AO$124,'DB materialer'!AR$3))&lt;&gt;0,(SUMIFS(Effektmåling!$J$163:$J$167,Effektmåling!$D$163:$D$167,$B103,$AO$120:$AO$124,'DB materialer'!AR$3))*(-T103)*($C$122),"")</f>
        <v/>
      </c>
      <c r="AT103" s="30">
        <f t="shared" ref="AT103:AT112" si="102">IF((K103-J103)=0,1E-30,K103-J103)</f>
        <v>-4.0031453199988185</v>
      </c>
      <c r="AU103" s="40">
        <f t="shared" ref="AU103:AU112" si="103">IF((L103-J103)=0,1E-30,L103-J103)</f>
        <v>1.0000000000000001E-30</v>
      </c>
      <c r="AV103" s="41">
        <f t="shared" ref="AV103:AV112" si="104">IF((M103-J103)=0,1E-30,M103-J103)</f>
        <v>1.0000000000000001E-30</v>
      </c>
      <c r="AW103" s="40">
        <f t="shared" ref="AW103:AW112" si="105">IF((L103-K103)=0,1E-30,L103-K103)</f>
        <v>4.0031453199988185</v>
      </c>
      <c r="AX103" s="41">
        <f t="shared" ref="AX103:AX112" si="106">IF((M103-K103)=0,1E-30,M103-K103)</f>
        <v>4.0031453199988185</v>
      </c>
      <c r="AY103" s="41">
        <f t="shared" ref="AY103:AY112" si="107">IF((M103-L103)=0,1E-30,M103-L103)</f>
        <v>1.0000000000000001E-30</v>
      </c>
      <c r="BA103" s="29" t="str">
        <f>IF((SUMIFS(Effektmåling!$J$178:$J$182,Effektmåling!$D$178:$D$182,$B103,$AH$120:$AH$124,BA$3))&lt;&gt;0,(SUMIFS(Effektmåling!$J$178:$J$182,Effektmåling!$D$178:$D$182,$B103,$AH$120:$AH$124,BA$3))*-AT103,"")</f>
        <v/>
      </c>
      <c r="BB103" s="29" t="str">
        <f>IF((SUMIFS(Effektmåling!$J$178:$J$182,Effektmåling!$D$178:$D$182,$B103,$AH$120:$AH$124,BB$3))&lt;&gt;0,(SUMIFS(Effektmåling!$J$178:$J$182,Effektmåling!$D$178:$D$182,$B103,$AH$120:$AH$124,BB$3))*-AU103,"")</f>
        <v/>
      </c>
      <c r="BC103" s="29" t="str">
        <f>IF((SUMIFS(Effektmåling!$J$178:$J$182,Effektmåling!$D$178:$D$182,$B103,$AH$120:$AH$124,BC$3))&lt;&gt;0,(SUMIFS(Effektmåling!$J$178:$J$182,Effektmåling!$D$178:$D$182,$B103,$AH$120:$AH$124,BC$3))*-AV103,"")</f>
        <v/>
      </c>
      <c r="BD103" s="29" t="str">
        <f>IF((SUMIFS(Effektmåling!$J$178:$J$182,Effektmåling!$D$178:$D$182,$B103,$AH$120:$AH$124,BD$3))&lt;&gt;0,(SUMIFS(Effektmåling!$J$178:$J$182,Effektmåling!$D$178:$D$182,$B103,$AH$120:$AH$124,BD$3))*-AW103,"")</f>
        <v/>
      </c>
      <c r="BE103" s="29" t="str">
        <f>IF((SUMIFS(Effektmåling!$J$178:$J$182,Effektmåling!$D$178:$D$182,$B103,$AH$120:$AH$124,BE$3))&lt;&gt;0,(SUMIFS(Effektmåling!$J$178:$J$182,Effektmåling!$D$178:$D$182,$B103,$AH$120:$AH$124,BE$3))*-AX103,"")</f>
        <v/>
      </c>
      <c r="BF103" s="29" t="str">
        <f>IF((SUMIFS(Effektmåling!$J$178:$J$182,Effektmåling!$D$178:$D$182,$B103,$AH$120:$AH$124,BF$3))&lt;&gt;0,(SUMIFS(Effektmåling!$J$178:$J$182,Effektmåling!$D$178:$D$182,$B103,$AH$120:$AH$124,BF$3))*-AY103,"")</f>
        <v/>
      </c>
      <c r="BH103" s="29" t="str">
        <f>IF((SUMIFS(Effektmåling!$J$163:$J$167,Effektmåling!$D$163:$D$167,$B103,$AO$120:$AO$124,BH$3))&lt;&gt;0,(SUMIFS(Effektmåling!$J$163:$J$167,Effektmåling!$D$163:$D$167,$B103,$AO$120:$AO$124,BH$3))*-AT103,"")</f>
        <v/>
      </c>
      <c r="BI103" s="29" t="str">
        <f>IF((SUMIFS(Effektmåling!$J$163:$J$167,Effektmåling!$D$163:$D$167,$B103,$AO$120:$AO$124,BI$3))&lt;&gt;0,(SUMIFS(Effektmåling!$J$163:$J$167,Effektmåling!$D$163:$D$167,$B103,$AO$120:$AO$124,BI$3))*-AU103,"")</f>
        <v/>
      </c>
      <c r="BJ103" s="29" t="str">
        <f>IF((SUMIFS(Effektmåling!$J$163:$J$167,Effektmåling!$D$163:$D$167,$B103,$AO$120:$AO$124,BJ$3))&lt;&gt;0,(SUMIFS(Effektmåling!$J$163:$J$167,Effektmåling!$D$163:$D$167,$B103,$AO$120:$AO$124,BJ$3))*-AV103,"")</f>
        <v/>
      </c>
      <c r="BK103" s="29" t="str">
        <f>IF((SUMIFS(Effektmåling!$J$163:$J$167,Effektmåling!$D$163:$D$167,$B103,$AO$120:$AO$124,BK$3))&lt;&gt;0,(SUMIFS(Effektmåling!$J$163:$J$167,Effektmåling!$D$163:$D$167,$B103,$AO$120:$AO$124,BK$3))*-AW103,"")</f>
        <v/>
      </c>
      <c r="BL103" s="29" t="str">
        <f>IF((SUMIFS(Effektmåling!$J$163:$J$167,Effektmåling!$D$163:$D$167,$B103,$AO$120:$AO$124,BL$3))&lt;&gt;0,(SUMIFS(Effektmåling!$J$163:$J$167,Effektmåling!$D$163:$D$167,$B103,$AO$120:$AO$124,BL$3))*-AX103,"")</f>
        <v/>
      </c>
      <c r="BM103" s="29" t="str">
        <f>IF((SUMIFS(Effektmåling!$J$163:$J$167,Effektmåling!$D$163:$D$167,$B103,$AO$120:$AO$124,BM$3))&lt;&gt;0,(SUMIFS(Effektmåling!$J$163:$J$167,Effektmåling!$D$163:$D$167,$B103,$AO$120:$AO$124,BM$3))*-AY103,"")</f>
        <v/>
      </c>
    </row>
    <row r="104" spans="1:65" x14ac:dyDescent="0.15">
      <c r="A104" s="474">
        <f t="shared" si="75"/>
        <v>40</v>
      </c>
      <c r="B104" s="19" t="s">
        <v>285</v>
      </c>
      <c r="C104" s="19">
        <v>1</v>
      </c>
      <c r="D104" s="57">
        <v>0</v>
      </c>
      <c r="E104" s="57">
        <v>0</v>
      </c>
      <c r="F104" s="57">
        <v>-0.39200000000000002</v>
      </c>
      <c r="G104" s="112">
        <v>-0.8</v>
      </c>
      <c r="H104" s="27">
        <f t="shared" si="100"/>
        <v>-0.8</v>
      </c>
      <c r="I104" s="57">
        <v>0</v>
      </c>
      <c r="J104" s="57">
        <v>0</v>
      </c>
      <c r="K104" s="113">
        <v>-4.0031453199988185</v>
      </c>
      <c r="L104" s="74">
        <v>0</v>
      </c>
      <c r="M104" s="74">
        <v>0</v>
      </c>
      <c r="O104" s="40">
        <f t="shared" si="101"/>
        <v>-0.39200000000000002</v>
      </c>
      <c r="P104" s="480">
        <f>(IF(Effektmåling!$Q$241="Ja",-0.3*'DB materialer'!D44+G104,G104))-E104</f>
        <v>-0.8</v>
      </c>
      <c r="Q104" s="480">
        <f>(IF(Effektmåling!$Q$241="Ja",1.3*H104,H104))-E104</f>
        <v>-0.8</v>
      </c>
      <c r="R104" s="480">
        <f>(IF(Effektmåling!$Q$241="Ja",-0.3*'DB materialer'!D44+G104,G104))-F104</f>
        <v>-0.40800000000000003</v>
      </c>
      <c r="S104" s="480">
        <f>(IF(Effektmåling!$Q$241="Ja",1.3*H104,H104))-F104</f>
        <v>-0.40800000000000003</v>
      </c>
      <c r="T104" s="480">
        <f>(IF(Effektmåling!$Q$241="Ja",1.3*H104,H104))-(IF(Effektmåling!$Q$241="Ja",-0.3*'DB materialer'!D44+G104,G104))</f>
        <v>0</v>
      </c>
      <c r="AE104" s="474">
        <f t="shared" si="76"/>
        <v>38</v>
      </c>
      <c r="AF104" s="29" t="str">
        <f>IF((SUMIFS(Effektmåling!$J$178:$J$182,Effektmåling!$D$178:$D$182,$B104,$AH$120:$AH$124,'DB materialer'!AF$3))&lt;&gt;0,(SUMIFS(Effektmåling!$J$178:$J$182,Effektmåling!$D$178:$D$182,$B104,$AH$120:$AH$124,'DB materialer'!AF$3))*-O104,"")</f>
        <v/>
      </c>
      <c r="AG104" s="29" t="str">
        <f>IF((SUMIFS(Effektmåling!$J$178:$J$182,Effektmåling!$D$178:$D$182,$B104,$AH$120:$AH$124,'DB materialer'!AG$3))&lt;&gt;0,(SUMIFS(Effektmåling!$J$178:$J$182,Effektmåling!$D$178:$D$182,$B104,$AH$120:$AH$124,'DB materialer'!AG$3))*-P104,"")</f>
        <v/>
      </c>
      <c r="AH104" s="29" t="str">
        <f>IF((SUMIFS(Effektmåling!$J$178:$J$182,Effektmåling!$D$178:$D$182,$B104,$AH$120:$AH$124,'DB materialer'!AH$3))&lt;&gt;0,(SUMIFS(Effektmåling!$J$178:$J$182,Effektmåling!$D$178:$D$182,$B104,$AH$120:$AH$124,'DB materialer'!AH$3))*-Q104,"")</f>
        <v/>
      </c>
      <c r="AI104" s="29" t="str">
        <f>IF((SUMIFS(Effektmåling!$J$178:$J$182,Effektmåling!$D$178:$D$182,$B104,$AH$120:$AH$124,'DB materialer'!AI$3))&lt;&gt;0,(SUMIFS(Effektmåling!$J$178:$J$182,Effektmåling!$D$178:$D$182,$B104,$AH$120:$AH$124,'DB materialer'!AI$3))*-R104,"")</f>
        <v/>
      </c>
      <c r="AJ104" s="29" t="str">
        <f>IF((SUMIFS(Effektmåling!$J$178:$J$182,Effektmåling!$D$178:$D$182,$B104,$AH$120:$AH$124,'DB materialer'!AJ$3))&lt;&gt;0,(SUMIFS(Effektmåling!$J$178:$J$182,Effektmåling!$D$178:$D$182,$B104,$AH$120:$AH$124,'DB materialer'!AJ$3))*-S104,"")</f>
        <v/>
      </c>
      <c r="AK104" s="29" t="str">
        <f>IF((SUMIFS(Effektmåling!$J$178:$J$182,Effektmåling!$D$178:$D$182,$B104,$AH$120:$AH$124,'DB materialer'!AK$3))&lt;&gt;0,(SUMIFS(Effektmåling!$J$178:$J$182,Effektmåling!$D$178:$D$182,$B104,$AH$120:$AH$124,'DB materialer'!AK$3))*-T104,"")</f>
        <v/>
      </c>
      <c r="AM104" s="29" t="str">
        <f>IF((SUMIFS(Effektmåling!$J$163:$J$167,Effektmåling!$D$163:$D$167,$B104,$AO$120:$AO$124,'DB materialer'!AM$3))&lt;&gt;0,(SUMIFS(Effektmåling!$J$163:$J$167,Effektmåling!$D$163:$D$167,$B104,$AO$120:$AO$124,'DB materialer'!AM$3))*(-O104)*($C$122),"")</f>
        <v/>
      </c>
      <c r="AN104" s="29" t="str">
        <f>IF((SUMIFS(Effektmåling!$J$163:$J$167,Effektmåling!$D$163:$D$167,$B104,$AO$120:$AO$124,'DB materialer'!AN$3))&lt;&gt;0,(SUMIFS(Effektmåling!$J$163:$J$167,Effektmåling!$D$163:$D$167,$B104,$AO$120:$AO$124,'DB materialer'!AN$3))*(-P104)*($C$122),"")</f>
        <v/>
      </c>
      <c r="AO104" s="29" t="str">
        <f>IF((SUMIFS(Effektmåling!$J$163:$J$167,Effektmåling!$D$163:$D$167,$B104,$AO$120:$AO$124,'DB materialer'!AO$3))&lt;&gt;0,(SUMIFS(Effektmåling!$J$163:$J$167,Effektmåling!$D$163:$D$167,$B104,$AO$120:$AO$124,'DB materialer'!AO$3))*(-Q104)*($C$122),"")</f>
        <v/>
      </c>
      <c r="AP104" s="29" t="str">
        <f>IF((SUMIFS(Effektmåling!$J$163:$J$167,Effektmåling!$D$163:$D$167,$B104,$AO$120:$AO$124,'DB materialer'!AP$3))&lt;&gt;0,(SUMIFS(Effektmåling!$J$163:$J$167,Effektmåling!$D$163:$D$167,$B104,$AO$120:$AO$124,'DB materialer'!AP$3))*(-R104)*($C$122),"")</f>
        <v/>
      </c>
      <c r="AQ104" s="29" t="str">
        <f>IF((SUMIFS(Effektmåling!$J$163:$J$167,Effektmåling!$D$163:$D$167,$B104,$AO$120:$AO$124,'DB materialer'!AQ$3))&lt;&gt;0,(SUMIFS(Effektmåling!$J$163:$J$167,Effektmåling!$D$163:$D$167,$B104,$AO$120:$AO$124,'DB materialer'!AQ$3))*(-S104)*($C$122),"")</f>
        <v/>
      </c>
      <c r="AR104" s="29" t="str">
        <f>IF((SUMIFS(Effektmåling!$J$163:$J$167,Effektmåling!$D$163:$D$167,$B104,$AO$120:$AO$124,'DB materialer'!AR$3))&lt;&gt;0,(SUMIFS(Effektmåling!$J$163:$J$167,Effektmåling!$D$163:$D$167,$B104,$AO$120:$AO$124,'DB materialer'!AR$3))*(-T104)*($C$122),"")</f>
        <v/>
      </c>
      <c r="AT104" s="30">
        <f t="shared" si="102"/>
        <v>-4.0031453199988185</v>
      </c>
      <c r="AU104" s="40">
        <f t="shared" si="103"/>
        <v>1.0000000000000001E-30</v>
      </c>
      <c r="AV104" s="41">
        <f t="shared" si="104"/>
        <v>1.0000000000000001E-30</v>
      </c>
      <c r="AW104" s="40">
        <f t="shared" si="105"/>
        <v>4.0031453199988185</v>
      </c>
      <c r="AX104" s="41">
        <f t="shared" si="106"/>
        <v>4.0031453199988185</v>
      </c>
      <c r="AY104" s="41">
        <f t="shared" si="107"/>
        <v>1.0000000000000001E-30</v>
      </c>
      <c r="BA104" s="29" t="str">
        <f>IF((SUMIFS(Effektmåling!$J$178:$J$182,Effektmåling!$D$178:$D$182,$B104,$AH$120:$AH$124,BA$3))&lt;&gt;0,(SUMIFS(Effektmåling!$J$178:$J$182,Effektmåling!$D$178:$D$182,$B104,$AH$120:$AH$124,BA$3))*-AT104,"")</f>
        <v/>
      </c>
      <c r="BB104" s="29" t="str">
        <f>IF((SUMIFS(Effektmåling!$J$178:$J$182,Effektmåling!$D$178:$D$182,$B104,$AH$120:$AH$124,BB$3))&lt;&gt;0,(SUMIFS(Effektmåling!$J$178:$J$182,Effektmåling!$D$178:$D$182,$B104,$AH$120:$AH$124,BB$3))*-AU104,"")</f>
        <v/>
      </c>
      <c r="BC104" s="29" t="str">
        <f>IF((SUMIFS(Effektmåling!$J$178:$J$182,Effektmåling!$D$178:$D$182,$B104,$AH$120:$AH$124,BC$3))&lt;&gt;0,(SUMIFS(Effektmåling!$J$178:$J$182,Effektmåling!$D$178:$D$182,$B104,$AH$120:$AH$124,BC$3))*-AV104,"")</f>
        <v/>
      </c>
      <c r="BD104" s="29" t="str">
        <f>IF((SUMIFS(Effektmåling!$J$178:$J$182,Effektmåling!$D$178:$D$182,$B104,$AH$120:$AH$124,BD$3))&lt;&gt;0,(SUMIFS(Effektmåling!$J$178:$J$182,Effektmåling!$D$178:$D$182,$B104,$AH$120:$AH$124,BD$3))*-AW104,"")</f>
        <v/>
      </c>
      <c r="BE104" s="29" t="str">
        <f>IF((SUMIFS(Effektmåling!$J$178:$J$182,Effektmåling!$D$178:$D$182,$B104,$AH$120:$AH$124,BE$3))&lt;&gt;0,(SUMIFS(Effektmåling!$J$178:$J$182,Effektmåling!$D$178:$D$182,$B104,$AH$120:$AH$124,BE$3))*-AX104,"")</f>
        <v/>
      </c>
      <c r="BF104" s="29" t="str">
        <f>IF((SUMIFS(Effektmåling!$J$178:$J$182,Effektmåling!$D$178:$D$182,$B104,$AH$120:$AH$124,BF$3))&lt;&gt;0,(SUMIFS(Effektmåling!$J$178:$J$182,Effektmåling!$D$178:$D$182,$B104,$AH$120:$AH$124,BF$3))*-AY104,"")</f>
        <v/>
      </c>
      <c r="BH104" s="29" t="str">
        <f>IF((SUMIFS(Effektmåling!$J$163:$J$167,Effektmåling!$D$163:$D$167,$B104,$AO$120:$AO$124,BH$3))&lt;&gt;0,(SUMIFS(Effektmåling!$J$163:$J$167,Effektmåling!$D$163:$D$167,$B104,$AO$120:$AO$124,BH$3))*-AT104,"")</f>
        <v/>
      </c>
      <c r="BI104" s="29" t="str">
        <f>IF((SUMIFS(Effektmåling!$J$163:$J$167,Effektmåling!$D$163:$D$167,$B104,$AO$120:$AO$124,BI$3))&lt;&gt;0,(SUMIFS(Effektmåling!$J$163:$J$167,Effektmåling!$D$163:$D$167,$B104,$AO$120:$AO$124,BI$3))*-AU104,"")</f>
        <v/>
      </c>
      <c r="BJ104" s="29" t="str">
        <f>IF((SUMIFS(Effektmåling!$J$163:$J$167,Effektmåling!$D$163:$D$167,$B104,$AO$120:$AO$124,BJ$3))&lt;&gt;0,(SUMIFS(Effektmåling!$J$163:$J$167,Effektmåling!$D$163:$D$167,$B104,$AO$120:$AO$124,BJ$3))*-AV104,"")</f>
        <v/>
      </c>
      <c r="BK104" s="29" t="str">
        <f>IF((SUMIFS(Effektmåling!$J$163:$J$167,Effektmåling!$D$163:$D$167,$B104,$AO$120:$AO$124,BK$3))&lt;&gt;0,(SUMIFS(Effektmåling!$J$163:$J$167,Effektmåling!$D$163:$D$167,$B104,$AO$120:$AO$124,BK$3))*-AW104,"")</f>
        <v/>
      </c>
      <c r="BL104" s="29" t="str">
        <f>IF((SUMIFS(Effektmåling!$J$163:$J$167,Effektmåling!$D$163:$D$167,$B104,$AO$120:$AO$124,BL$3))&lt;&gt;0,(SUMIFS(Effektmåling!$J$163:$J$167,Effektmåling!$D$163:$D$167,$B104,$AO$120:$AO$124,BL$3))*-AX104,"")</f>
        <v/>
      </c>
      <c r="BM104" s="29" t="str">
        <f>IF((SUMIFS(Effektmåling!$J$163:$J$167,Effektmåling!$D$163:$D$167,$B104,$AO$120:$AO$124,BM$3))&lt;&gt;0,(SUMIFS(Effektmåling!$J$163:$J$167,Effektmåling!$D$163:$D$167,$B104,$AO$120:$AO$124,BM$3))*-AY104,"")</f>
        <v/>
      </c>
    </row>
    <row r="105" spans="1:65" x14ac:dyDescent="0.15">
      <c r="A105" s="474">
        <f t="shared" si="75"/>
        <v>41</v>
      </c>
      <c r="B105" s="19" t="s">
        <v>286</v>
      </c>
      <c r="C105" s="19">
        <v>1</v>
      </c>
      <c r="D105" s="57">
        <v>0</v>
      </c>
      <c r="E105" s="57">
        <v>0</v>
      </c>
      <c r="F105" s="57">
        <v>-0.39200000000000002</v>
      </c>
      <c r="G105" s="112">
        <v>-0.30599999999999999</v>
      </c>
      <c r="H105" s="27">
        <f t="shared" si="100"/>
        <v>-0.30599999999999999</v>
      </c>
      <c r="I105" s="57">
        <v>0</v>
      </c>
      <c r="J105" s="57">
        <v>0</v>
      </c>
      <c r="K105" s="113">
        <v>-4.0031453199988185</v>
      </c>
      <c r="L105" s="74">
        <v>0</v>
      </c>
      <c r="M105" s="74">
        <v>0</v>
      </c>
      <c r="O105" s="40">
        <f t="shared" si="101"/>
        <v>-0.39200000000000002</v>
      </c>
      <c r="P105" s="480">
        <f>(IF(Effektmåling!$Q$241="Ja",-0.3*'DB materialer'!D45+G105,G105))-E105</f>
        <v>-0.30599999999999999</v>
      </c>
      <c r="Q105" s="480">
        <f>(IF(Effektmåling!$Q$241="Ja",1.3*H105,H105))-E105</f>
        <v>-0.30599999999999999</v>
      </c>
      <c r="R105" s="480">
        <f>(IF(Effektmåling!$Q$241="Ja",-0.3*'DB materialer'!D45+G105,G105))-F105</f>
        <v>8.6000000000000021E-2</v>
      </c>
      <c r="S105" s="480">
        <f>(IF(Effektmåling!$Q$241="Ja",1.3*H105,H105))-F105</f>
        <v>8.6000000000000021E-2</v>
      </c>
      <c r="T105" s="480">
        <f>(IF(Effektmåling!$Q$241="Ja",1.3*H105,H105))-(IF(Effektmåling!$Q$241="Ja",-0.3*'DB materialer'!D45+G105,G105))</f>
        <v>0</v>
      </c>
      <c r="AE105" s="474">
        <f t="shared" si="76"/>
        <v>39</v>
      </c>
      <c r="AF105" s="29" t="str">
        <f>IF((SUMIFS(Effektmåling!$J$178:$J$182,Effektmåling!$D$178:$D$182,$B105,$AH$120:$AH$124,'DB materialer'!AF$3))&lt;&gt;0,(SUMIFS(Effektmåling!$J$178:$J$182,Effektmåling!$D$178:$D$182,$B105,$AH$120:$AH$124,'DB materialer'!AF$3))*-O105,"")</f>
        <v/>
      </c>
      <c r="AG105" s="29" t="str">
        <f>IF((SUMIFS(Effektmåling!$J$178:$J$182,Effektmåling!$D$178:$D$182,$B105,$AH$120:$AH$124,'DB materialer'!AG$3))&lt;&gt;0,(SUMIFS(Effektmåling!$J$178:$J$182,Effektmåling!$D$178:$D$182,$B105,$AH$120:$AH$124,'DB materialer'!AG$3))*-P105,"")</f>
        <v/>
      </c>
      <c r="AH105" s="29" t="str">
        <f>IF((SUMIFS(Effektmåling!$J$178:$J$182,Effektmåling!$D$178:$D$182,$B105,$AH$120:$AH$124,'DB materialer'!AH$3))&lt;&gt;0,(SUMIFS(Effektmåling!$J$178:$J$182,Effektmåling!$D$178:$D$182,$B105,$AH$120:$AH$124,'DB materialer'!AH$3))*-Q105,"")</f>
        <v/>
      </c>
      <c r="AI105" s="29" t="str">
        <f>IF((SUMIFS(Effektmåling!$J$178:$J$182,Effektmåling!$D$178:$D$182,$B105,$AH$120:$AH$124,'DB materialer'!AI$3))&lt;&gt;0,(SUMIFS(Effektmåling!$J$178:$J$182,Effektmåling!$D$178:$D$182,$B105,$AH$120:$AH$124,'DB materialer'!AI$3))*-R105,"")</f>
        <v/>
      </c>
      <c r="AJ105" s="29" t="str">
        <f>IF((SUMIFS(Effektmåling!$J$178:$J$182,Effektmåling!$D$178:$D$182,$B105,$AH$120:$AH$124,'DB materialer'!AJ$3))&lt;&gt;0,(SUMIFS(Effektmåling!$J$178:$J$182,Effektmåling!$D$178:$D$182,$B105,$AH$120:$AH$124,'DB materialer'!AJ$3))*-S105,"")</f>
        <v/>
      </c>
      <c r="AK105" s="29" t="str">
        <f>IF((SUMIFS(Effektmåling!$J$178:$J$182,Effektmåling!$D$178:$D$182,$B105,$AH$120:$AH$124,'DB materialer'!AK$3))&lt;&gt;0,(SUMIFS(Effektmåling!$J$178:$J$182,Effektmåling!$D$178:$D$182,$B105,$AH$120:$AH$124,'DB materialer'!AK$3))*-T105,"")</f>
        <v/>
      </c>
      <c r="AM105" s="29" t="str">
        <f>IF((SUMIFS(Effektmåling!$J$163:$J$167,Effektmåling!$D$163:$D$167,$B105,$AO$120:$AO$124,'DB materialer'!AM$3))&lt;&gt;0,(SUMIFS(Effektmåling!$J$163:$J$167,Effektmåling!$D$163:$D$167,$B105,$AO$120:$AO$124,'DB materialer'!AM$3))*(-O105)*($C$122),"")</f>
        <v/>
      </c>
      <c r="AN105" s="29" t="str">
        <f>IF((SUMIFS(Effektmåling!$J$163:$J$167,Effektmåling!$D$163:$D$167,$B105,$AO$120:$AO$124,'DB materialer'!AN$3))&lt;&gt;0,(SUMIFS(Effektmåling!$J$163:$J$167,Effektmåling!$D$163:$D$167,$B105,$AO$120:$AO$124,'DB materialer'!AN$3))*(-P105)*($C$122),"")</f>
        <v/>
      </c>
      <c r="AO105" s="29" t="str">
        <f>IF((SUMIFS(Effektmåling!$J$163:$J$167,Effektmåling!$D$163:$D$167,$B105,$AO$120:$AO$124,'DB materialer'!AO$3))&lt;&gt;0,(SUMIFS(Effektmåling!$J$163:$J$167,Effektmåling!$D$163:$D$167,$B105,$AO$120:$AO$124,'DB materialer'!AO$3))*(-Q105)*($C$122),"")</f>
        <v/>
      </c>
      <c r="AP105" s="29" t="str">
        <f>IF((SUMIFS(Effektmåling!$J$163:$J$167,Effektmåling!$D$163:$D$167,$B105,$AO$120:$AO$124,'DB materialer'!AP$3))&lt;&gt;0,(SUMIFS(Effektmåling!$J$163:$J$167,Effektmåling!$D$163:$D$167,$B105,$AO$120:$AO$124,'DB materialer'!AP$3))*(-R105)*($C$122),"")</f>
        <v/>
      </c>
      <c r="AQ105" s="29" t="str">
        <f>IF((SUMIFS(Effektmåling!$J$163:$J$167,Effektmåling!$D$163:$D$167,$B105,$AO$120:$AO$124,'DB materialer'!AQ$3))&lt;&gt;0,(SUMIFS(Effektmåling!$J$163:$J$167,Effektmåling!$D$163:$D$167,$B105,$AO$120:$AO$124,'DB materialer'!AQ$3))*(-S105)*($C$122),"")</f>
        <v/>
      </c>
      <c r="AR105" s="29" t="str">
        <f>IF((SUMIFS(Effektmåling!$J$163:$J$167,Effektmåling!$D$163:$D$167,$B105,$AO$120:$AO$124,'DB materialer'!AR$3))&lt;&gt;0,(SUMIFS(Effektmåling!$J$163:$J$167,Effektmåling!$D$163:$D$167,$B105,$AO$120:$AO$124,'DB materialer'!AR$3))*(-T105)*($C$122),"")</f>
        <v/>
      </c>
      <c r="AT105" s="30">
        <f t="shared" si="102"/>
        <v>-4.0031453199988185</v>
      </c>
      <c r="AU105" s="40">
        <f t="shared" si="103"/>
        <v>1.0000000000000001E-30</v>
      </c>
      <c r="AV105" s="41">
        <f t="shared" si="104"/>
        <v>1.0000000000000001E-30</v>
      </c>
      <c r="AW105" s="40">
        <f t="shared" si="105"/>
        <v>4.0031453199988185</v>
      </c>
      <c r="AX105" s="41">
        <f t="shared" si="106"/>
        <v>4.0031453199988185</v>
      </c>
      <c r="AY105" s="41">
        <f t="shared" si="107"/>
        <v>1.0000000000000001E-30</v>
      </c>
      <c r="BA105" s="29" t="str">
        <f>IF((SUMIFS(Effektmåling!$J$178:$J$182,Effektmåling!$D$178:$D$182,$B105,$AH$120:$AH$124,BA$3))&lt;&gt;0,(SUMIFS(Effektmåling!$J$178:$J$182,Effektmåling!$D$178:$D$182,$B105,$AH$120:$AH$124,BA$3))*-AT105,"")</f>
        <v/>
      </c>
      <c r="BB105" s="29" t="str">
        <f>IF((SUMIFS(Effektmåling!$J$178:$J$182,Effektmåling!$D$178:$D$182,$B105,$AH$120:$AH$124,BB$3))&lt;&gt;0,(SUMIFS(Effektmåling!$J$178:$J$182,Effektmåling!$D$178:$D$182,$B105,$AH$120:$AH$124,BB$3))*-AU105,"")</f>
        <v/>
      </c>
      <c r="BC105" s="29" t="str">
        <f>IF((SUMIFS(Effektmåling!$J$178:$J$182,Effektmåling!$D$178:$D$182,$B105,$AH$120:$AH$124,BC$3))&lt;&gt;0,(SUMIFS(Effektmåling!$J$178:$J$182,Effektmåling!$D$178:$D$182,$B105,$AH$120:$AH$124,BC$3))*-AV105,"")</f>
        <v/>
      </c>
      <c r="BD105" s="29" t="str">
        <f>IF((SUMIFS(Effektmåling!$J$178:$J$182,Effektmåling!$D$178:$D$182,$B105,$AH$120:$AH$124,BD$3))&lt;&gt;0,(SUMIFS(Effektmåling!$J$178:$J$182,Effektmåling!$D$178:$D$182,$B105,$AH$120:$AH$124,BD$3))*-AW105,"")</f>
        <v/>
      </c>
      <c r="BE105" s="29" t="str">
        <f>IF((SUMIFS(Effektmåling!$J$178:$J$182,Effektmåling!$D$178:$D$182,$B105,$AH$120:$AH$124,BE$3))&lt;&gt;0,(SUMIFS(Effektmåling!$J$178:$J$182,Effektmåling!$D$178:$D$182,$B105,$AH$120:$AH$124,BE$3))*-AX105,"")</f>
        <v/>
      </c>
      <c r="BF105" s="29" t="str">
        <f>IF((SUMIFS(Effektmåling!$J$178:$J$182,Effektmåling!$D$178:$D$182,$B105,$AH$120:$AH$124,BF$3))&lt;&gt;0,(SUMIFS(Effektmåling!$J$178:$J$182,Effektmåling!$D$178:$D$182,$B105,$AH$120:$AH$124,BF$3))*-AY105,"")</f>
        <v/>
      </c>
      <c r="BH105" s="29" t="str">
        <f>IF((SUMIFS(Effektmåling!$J$163:$J$167,Effektmåling!$D$163:$D$167,$B105,$AO$120:$AO$124,BH$3))&lt;&gt;0,(SUMIFS(Effektmåling!$J$163:$J$167,Effektmåling!$D$163:$D$167,$B105,$AO$120:$AO$124,BH$3))*-AT105,"")</f>
        <v/>
      </c>
      <c r="BI105" s="29" t="str">
        <f>IF((SUMIFS(Effektmåling!$J$163:$J$167,Effektmåling!$D$163:$D$167,$B105,$AO$120:$AO$124,BI$3))&lt;&gt;0,(SUMIFS(Effektmåling!$J$163:$J$167,Effektmåling!$D$163:$D$167,$B105,$AO$120:$AO$124,BI$3))*-AU105,"")</f>
        <v/>
      </c>
      <c r="BJ105" s="29" t="str">
        <f>IF((SUMIFS(Effektmåling!$J$163:$J$167,Effektmåling!$D$163:$D$167,$B105,$AO$120:$AO$124,BJ$3))&lt;&gt;0,(SUMIFS(Effektmåling!$J$163:$J$167,Effektmåling!$D$163:$D$167,$B105,$AO$120:$AO$124,BJ$3))*-AV105,"")</f>
        <v/>
      </c>
      <c r="BK105" s="29" t="str">
        <f>IF((SUMIFS(Effektmåling!$J$163:$J$167,Effektmåling!$D$163:$D$167,$B105,$AO$120:$AO$124,BK$3))&lt;&gt;0,(SUMIFS(Effektmåling!$J$163:$J$167,Effektmåling!$D$163:$D$167,$B105,$AO$120:$AO$124,BK$3))*-AW105,"")</f>
        <v/>
      </c>
      <c r="BL105" s="29" t="str">
        <f>IF((SUMIFS(Effektmåling!$J$163:$J$167,Effektmåling!$D$163:$D$167,$B105,$AO$120:$AO$124,BL$3))&lt;&gt;0,(SUMIFS(Effektmåling!$J$163:$J$167,Effektmåling!$D$163:$D$167,$B105,$AO$120:$AO$124,BL$3))*-AX105,"")</f>
        <v/>
      </c>
      <c r="BM105" s="29" t="str">
        <f>IF((SUMIFS(Effektmåling!$J$163:$J$167,Effektmåling!$D$163:$D$167,$B105,$AO$120:$AO$124,BM$3))&lt;&gt;0,(SUMIFS(Effektmåling!$J$163:$J$167,Effektmåling!$D$163:$D$167,$B105,$AO$120:$AO$124,BM$3))*-AY105,"")</f>
        <v/>
      </c>
    </row>
    <row r="106" spans="1:65" x14ac:dyDescent="0.15">
      <c r="A106" s="474">
        <f t="shared" si="75"/>
        <v>42</v>
      </c>
      <c r="B106" s="19" t="s">
        <v>287</v>
      </c>
      <c r="C106" s="19">
        <v>1</v>
      </c>
      <c r="D106" s="57">
        <v>0</v>
      </c>
      <c r="E106" s="57">
        <v>0</v>
      </c>
      <c r="F106" s="57">
        <v>-0.39200000000000002</v>
      </c>
      <c r="G106" s="112">
        <v>-0.86599999999999999</v>
      </c>
      <c r="H106" s="27">
        <f t="shared" si="100"/>
        <v>-0.86599999999999999</v>
      </c>
      <c r="I106" s="57">
        <v>0</v>
      </c>
      <c r="J106" s="57">
        <v>0</v>
      </c>
      <c r="K106" s="113">
        <v>-4.0031453199988185</v>
      </c>
      <c r="L106" s="74">
        <v>0</v>
      </c>
      <c r="M106" s="74">
        <v>0</v>
      </c>
      <c r="O106" s="40">
        <f t="shared" si="101"/>
        <v>-0.39200000000000002</v>
      </c>
      <c r="P106" s="480">
        <f>(IF(Effektmåling!$Q$241="Ja",-0.3*'DB materialer'!D46+G106,G106))-E106</f>
        <v>-0.86599999999999999</v>
      </c>
      <c r="Q106" s="480">
        <f>(IF(Effektmåling!$Q$241="Ja",1.3*H106,H106))-E106</f>
        <v>-0.86599999999999999</v>
      </c>
      <c r="R106" s="480">
        <f>(IF(Effektmåling!$Q$241="Ja",-0.3*'DB materialer'!D46+G106,G106))-F106</f>
        <v>-0.47399999999999998</v>
      </c>
      <c r="S106" s="480">
        <f>(IF(Effektmåling!$Q$241="Ja",1.3*H106,H106))-F106</f>
        <v>-0.47399999999999998</v>
      </c>
      <c r="T106" s="480">
        <f>(IF(Effektmåling!$Q$241="Ja",1.3*H106,H106))-(IF(Effektmåling!$Q$241="Ja",-0.3*'DB materialer'!D46+G106,G106))</f>
        <v>0</v>
      </c>
      <c r="AE106" s="474">
        <f t="shared" si="76"/>
        <v>40</v>
      </c>
      <c r="AF106" s="29" t="str">
        <f>IF((SUMIFS(Effektmåling!$J$178:$J$182,Effektmåling!$D$178:$D$182,$B106,$AH$120:$AH$124,'DB materialer'!AF$3))&lt;&gt;0,(SUMIFS(Effektmåling!$J$178:$J$182,Effektmåling!$D$178:$D$182,$B106,$AH$120:$AH$124,'DB materialer'!AF$3))*-O106,"")</f>
        <v/>
      </c>
      <c r="AG106" s="29" t="str">
        <f>IF((SUMIFS(Effektmåling!$J$178:$J$182,Effektmåling!$D$178:$D$182,$B106,$AH$120:$AH$124,'DB materialer'!AG$3))&lt;&gt;0,(SUMIFS(Effektmåling!$J$178:$J$182,Effektmåling!$D$178:$D$182,$B106,$AH$120:$AH$124,'DB materialer'!AG$3))*-P106,"")</f>
        <v/>
      </c>
      <c r="AH106" s="29" t="str">
        <f>IF((SUMIFS(Effektmåling!$J$178:$J$182,Effektmåling!$D$178:$D$182,$B106,$AH$120:$AH$124,'DB materialer'!AH$3))&lt;&gt;0,(SUMIFS(Effektmåling!$J$178:$J$182,Effektmåling!$D$178:$D$182,$B106,$AH$120:$AH$124,'DB materialer'!AH$3))*-Q106,"")</f>
        <v/>
      </c>
      <c r="AI106" s="29" t="str">
        <f>IF((SUMIFS(Effektmåling!$J$178:$J$182,Effektmåling!$D$178:$D$182,$B106,$AH$120:$AH$124,'DB materialer'!AI$3))&lt;&gt;0,(SUMIFS(Effektmåling!$J$178:$J$182,Effektmåling!$D$178:$D$182,$B106,$AH$120:$AH$124,'DB materialer'!AI$3))*-R106,"")</f>
        <v/>
      </c>
      <c r="AJ106" s="29" t="str">
        <f>IF((SUMIFS(Effektmåling!$J$178:$J$182,Effektmåling!$D$178:$D$182,$B106,$AH$120:$AH$124,'DB materialer'!AJ$3))&lt;&gt;0,(SUMIFS(Effektmåling!$J$178:$J$182,Effektmåling!$D$178:$D$182,$B106,$AH$120:$AH$124,'DB materialer'!AJ$3))*-S106,"")</f>
        <v/>
      </c>
      <c r="AK106" s="29" t="str">
        <f>IF((SUMIFS(Effektmåling!$J$178:$J$182,Effektmåling!$D$178:$D$182,$B106,$AH$120:$AH$124,'DB materialer'!AK$3))&lt;&gt;0,(SUMIFS(Effektmåling!$J$178:$J$182,Effektmåling!$D$178:$D$182,$B106,$AH$120:$AH$124,'DB materialer'!AK$3))*-T106,"")</f>
        <v/>
      </c>
      <c r="AM106" s="29" t="str">
        <f>IF((SUMIFS(Effektmåling!$J$163:$J$167,Effektmåling!$D$163:$D$167,$B106,$AO$120:$AO$124,'DB materialer'!AM$3))&lt;&gt;0,(SUMIFS(Effektmåling!$J$163:$J$167,Effektmåling!$D$163:$D$167,$B106,$AO$120:$AO$124,'DB materialer'!AM$3))*(-O106)*($C$122),"")</f>
        <v/>
      </c>
      <c r="AN106" s="29" t="str">
        <f>IF((SUMIFS(Effektmåling!$J$163:$J$167,Effektmåling!$D$163:$D$167,$B106,$AO$120:$AO$124,'DB materialer'!AN$3))&lt;&gt;0,(SUMIFS(Effektmåling!$J$163:$J$167,Effektmåling!$D$163:$D$167,$B106,$AO$120:$AO$124,'DB materialer'!AN$3))*(-P106)*($C$122),"")</f>
        <v/>
      </c>
      <c r="AO106" s="29" t="str">
        <f>IF((SUMIFS(Effektmåling!$J$163:$J$167,Effektmåling!$D$163:$D$167,$B106,$AO$120:$AO$124,'DB materialer'!AO$3))&lt;&gt;0,(SUMIFS(Effektmåling!$J$163:$J$167,Effektmåling!$D$163:$D$167,$B106,$AO$120:$AO$124,'DB materialer'!AO$3))*(-Q106)*($C$122),"")</f>
        <v/>
      </c>
      <c r="AP106" s="29" t="str">
        <f>IF((SUMIFS(Effektmåling!$J$163:$J$167,Effektmåling!$D$163:$D$167,$B106,$AO$120:$AO$124,'DB materialer'!AP$3))&lt;&gt;0,(SUMIFS(Effektmåling!$J$163:$J$167,Effektmåling!$D$163:$D$167,$B106,$AO$120:$AO$124,'DB materialer'!AP$3))*(-R106)*($C$122),"")</f>
        <v/>
      </c>
      <c r="AQ106" s="29" t="str">
        <f>IF((SUMIFS(Effektmåling!$J$163:$J$167,Effektmåling!$D$163:$D$167,$B106,$AO$120:$AO$124,'DB materialer'!AQ$3))&lt;&gt;0,(SUMIFS(Effektmåling!$J$163:$J$167,Effektmåling!$D$163:$D$167,$B106,$AO$120:$AO$124,'DB materialer'!AQ$3))*(-S106)*($C$122),"")</f>
        <v/>
      </c>
      <c r="AR106" s="29" t="str">
        <f>IF((SUMIFS(Effektmåling!$J$163:$J$167,Effektmåling!$D$163:$D$167,$B106,$AO$120:$AO$124,'DB materialer'!AR$3))&lt;&gt;0,(SUMIFS(Effektmåling!$J$163:$J$167,Effektmåling!$D$163:$D$167,$B106,$AO$120:$AO$124,'DB materialer'!AR$3))*(-T106)*($C$122),"")</f>
        <v/>
      </c>
      <c r="AT106" s="30">
        <f t="shared" si="102"/>
        <v>-4.0031453199988185</v>
      </c>
      <c r="AU106" s="40">
        <f t="shared" si="103"/>
        <v>1.0000000000000001E-30</v>
      </c>
      <c r="AV106" s="41">
        <f t="shared" si="104"/>
        <v>1.0000000000000001E-30</v>
      </c>
      <c r="AW106" s="40">
        <f t="shared" si="105"/>
        <v>4.0031453199988185</v>
      </c>
      <c r="AX106" s="41">
        <f t="shared" si="106"/>
        <v>4.0031453199988185</v>
      </c>
      <c r="AY106" s="41">
        <f t="shared" si="107"/>
        <v>1.0000000000000001E-30</v>
      </c>
      <c r="BA106" s="29" t="str">
        <f>IF((SUMIFS(Effektmåling!$J$178:$J$182,Effektmåling!$D$178:$D$182,$B106,$AH$120:$AH$124,BA$3))&lt;&gt;0,(SUMIFS(Effektmåling!$J$178:$J$182,Effektmåling!$D$178:$D$182,$B106,$AH$120:$AH$124,BA$3))*-AT106,"")</f>
        <v/>
      </c>
      <c r="BB106" s="29" t="str">
        <f>IF((SUMIFS(Effektmåling!$J$178:$J$182,Effektmåling!$D$178:$D$182,$B106,$AH$120:$AH$124,BB$3))&lt;&gt;0,(SUMIFS(Effektmåling!$J$178:$J$182,Effektmåling!$D$178:$D$182,$B106,$AH$120:$AH$124,BB$3))*-AU106,"")</f>
        <v/>
      </c>
      <c r="BC106" s="29" t="str">
        <f>IF((SUMIFS(Effektmåling!$J$178:$J$182,Effektmåling!$D$178:$D$182,$B106,$AH$120:$AH$124,BC$3))&lt;&gt;0,(SUMIFS(Effektmåling!$J$178:$J$182,Effektmåling!$D$178:$D$182,$B106,$AH$120:$AH$124,BC$3))*-AV106,"")</f>
        <v/>
      </c>
      <c r="BD106" s="29" t="str">
        <f>IF((SUMIFS(Effektmåling!$J$178:$J$182,Effektmåling!$D$178:$D$182,$B106,$AH$120:$AH$124,BD$3))&lt;&gt;0,(SUMIFS(Effektmåling!$J$178:$J$182,Effektmåling!$D$178:$D$182,$B106,$AH$120:$AH$124,BD$3))*-AW106,"")</f>
        <v/>
      </c>
      <c r="BE106" s="29" t="str">
        <f>IF((SUMIFS(Effektmåling!$J$178:$J$182,Effektmåling!$D$178:$D$182,$B106,$AH$120:$AH$124,BE$3))&lt;&gt;0,(SUMIFS(Effektmåling!$J$178:$J$182,Effektmåling!$D$178:$D$182,$B106,$AH$120:$AH$124,BE$3))*-AX106,"")</f>
        <v/>
      </c>
      <c r="BF106" s="29" t="str">
        <f>IF((SUMIFS(Effektmåling!$J$178:$J$182,Effektmåling!$D$178:$D$182,$B106,$AH$120:$AH$124,BF$3))&lt;&gt;0,(SUMIFS(Effektmåling!$J$178:$J$182,Effektmåling!$D$178:$D$182,$B106,$AH$120:$AH$124,BF$3))*-AY106,"")</f>
        <v/>
      </c>
      <c r="BH106" s="29" t="str">
        <f>IF((SUMIFS(Effektmåling!$J$163:$J$167,Effektmåling!$D$163:$D$167,$B106,$AO$120:$AO$124,BH$3))&lt;&gt;0,(SUMIFS(Effektmåling!$J$163:$J$167,Effektmåling!$D$163:$D$167,$B106,$AO$120:$AO$124,BH$3))*-AT106,"")</f>
        <v/>
      </c>
      <c r="BI106" s="29" t="str">
        <f>IF((SUMIFS(Effektmåling!$J$163:$J$167,Effektmåling!$D$163:$D$167,$B106,$AO$120:$AO$124,BI$3))&lt;&gt;0,(SUMIFS(Effektmåling!$J$163:$J$167,Effektmåling!$D$163:$D$167,$B106,$AO$120:$AO$124,BI$3))*-AU106,"")</f>
        <v/>
      </c>
      <c r="BJ106" s="29" t="str">
        <f>IF((SUMIFS(Effektmåling!$J$163:$J$167,Effektmåling!$D$163:$D$167,$B106,$AO$120:$AO$124,BJ$3))&lt;&gt;0,(SUMIFS(Effektmåling!$J$163:$J$167,Effektmåling!$D$163:$D$167,$B106,$AO$120:$AO$124,BJ$3))*-AV106,"")</f>
        <v/>
      </c>
      <c r="BK106" s="29" t="str">
        <f>IF((SUMIFS(Effektmåling!$J$163:$J$167,Effektmåling!$D$163:$D$167,$B106,$AO$120:$AO$124,BK$3))&lt;&gt;0,(SUMIFS(Effektmåling!$J$163:$J$167,Effektmåling!$D$163:$D$167,$B106,$AO$120:$AO$124,BK$3))*-AW106,"")</f>
        <v/>
      </c>
      <c r="BL106" s="29" t="str">
        <f>IF((SUMIFS(Effektmåling!$J$163:$J$167,Effektmåling!$D$163:$D$167,$B106,$AO$120:$AO$124,BL$3))&lt;&gt;0,(SUMIFS(Effektmåling!$J$163:$J$167,Effektmåling!$D$163:$D$167,$B106,$AO$120:$AO$124,BL$3))*-AX106,"")</f>
        <v/>
      </c>
      <c r="BM106" s="29" t="str">
        <f>IF((SUMIFS(Effektmåling!$J$163:$J$167,Effektmåling!$D$163:$D$167,$B106,$AO$120:$AO$124,BM$3))&lt;&gt;0,(SUMIFS(Effektmåling!$J$163:$J$167,Effektmåling!$D$163:$D$167,$B106,$AO$120:$AO$124,BM$3))*-AY106,"")</f>
        <v/>
      </c>
    </row>
    <row r="107" spans="1:65" x14ac:dyDescent="0.15">
      <c r="A107" s="474">
        <f t="shared" si="75"/>
        <v>43</v>
      </c>
      <c r="B107" s="19" t="s">
        <v>288</v>
      </c>
      <c r="C107" s="19">
        <v>1</v>
      </c>
      <c r="D107" s="57">
        <v>0</v>
      </c>
      <c r="E107" s="57">
        <v>0</v>
      </c>
      <c r="F107" s="57">
        <v>-0.39200000000000002</v>
      </c>
      <c r="G107" s="112">
        <v>-5.4</v>
      </c>
      <c r="H107" s="27">
        <f t="shared" si="100"/>
        <v>-5.4</v>
      </c>
      <c r="I107" s="57">
        <v>0</v>
      </c>
      <c r="J107" s="57">
        <v>0</v>
      </c>
      <c r="K107" s="113">
        <v>-4.0031453199988185</v>
      </c>
      <c r="L107" s="74">
        <v>0</v>
      </c>
      <c r="M107" s="74">
        <v>0</v>
      </c>
      <c r="O107" s="40">
        <f t="shared" si="101"/>
        <v>-0.39200000000000002</v>
      </c>
      <c r="P107" s="480">
        <f>(IF(Effektmåling!$Q$241="Ja",-0.3*'DB materialer'!D47+G107,G107))-E107</f>
        <v>-5.4</v>
      </c>
      <c r="Q107" s="480">
        <f>(IF(Effektmåling!$Q$241="Ja",1.3*H107,H107))-E107</f>
        <v>-5.4</v>
      </c>
      <c r="R107" s="480">
        <f>(IF(Effektmåling!$Q$241="Ja",-0.3*'DB materialer'!D47+G107,G107))-F107</f>
        <v>-5.008</v>
      </c>
      <c r="S107" s="480">
        <f>(IF(Effektmåling!$Q$241="Ja",1.3*H107,H107))-F107</f>
        <v>-5.008</v>
      </c>
      <c r="T107" s="480">
        <f>(IF(Effektmåling!$Q$241="Ja",1.3*H107,H107))-(IF(Effektmåling!$Q$241="Ja",-0.3*'DB materialer'!D47+G107,G107))</f>
        <v>0</v>
      </c>
      <c r="AE107" s="474">
        <f t="shared" si="76"/>
        <v>41</v>
      </c>
      <c r="AF107" s="29" t="str">
        <f>IF((SUMIFS(Effektmåling!$J$178:$J$182,Effektmåling!$D$178:$D$182,$B107,$AH$120:$AH$124,'DB materialer'!AF$3))&lt;&gt;0,(SUMIFS(Effektmåling!$J$178:$J$182,Effektmåling!$D$178:$D$182,$B107,$AH$120:$AH$124,'DB materialer'!AF$3))*-O107,"")</f>
        <v/>
      </c>
      <c r="AG107" s="29" t="str">
        <f>IF((SUMIFS(Effektmåling!$J$178:$J$182,Effektmåling!$D$178:$D$182,$B107,$AH$120:$AH$124,'DB materialer'!AG$3))&lt;&gt;0,(SUMIFS(Effektmåling!$J$178:$J$182,Effektmåling!$D$178:$D$182,$B107,$AH$120:$AH$124,'DB materialer'!AG$3))*-P107,"")</f>
        <v/>
      </c>
      <c r="AH107" s="29" t="str">
        <f>IF((SUMIFS(Effektmåling!$J$178:$J$182,Effektmåling!$D$178:$D$182,$B107,$AH$120:$AH$124,'DB materialer'!AH$3))&lt;&gt;0,(SUMIFS(Effektmåling!$J$178:$J$182,Effektmåling!$D$178:$D$182,$B107,$AH$120:$AH$124,'DB materialer'!AH$3))*-Q107,"")</f>
        <v/>
      </c>
      <c r="AI107" s="29" t="str">
        <f>IF((SUMIFS(Effektmåling!$J$178:$J$182,Effektmåling!$D$178:$D$182,$B107,$AH$120:$AH$124,'DB materialer'!AI$3))&lt;&gt;0,(SUMIFS(Effektmåling!$J$178:$J$182,Effektmåling!$D$178:$D$182,$B107,$AH$120:$AH$124,'DB materialer'!AI$3))*-R107,"")</f>
        <v/>
      </c>
      <c r="AJ107" s="29" t="str">
        <f>IF((SUMIFS(Effektmåling!$J$178:$J$182,Effektmåling!$D$178:$D$182,$B107,$AH$120:$AH$124,'DB materialer'!AJ$3))&lt;&gt;0,(SUMIFS(Effektmåling!$J$178:$J$182,Effektmåling!$D$178:$D$182,$B107,$AH$120:$AH$124,'DB materialer'!AJ$3))*-S107,"")</f>
        <v/>
      </c>
      <c r="AK107" s="29" t="str">
        <f>IF((SUMIFS(Effektmåling!$J$178:$J$182,Effektmåling!$D$178:$D$182,$B107,$AH$120:$AH$124,'DB materialer'!AK$3))&lt;&gt;0,(SUMIFS(Effektmåling!$J$178:$J$182,Effektmåling!$D$178:$D$182,$B107,$AH$120:$AH$124,'DB materialer'!AK$3))*-T107,"")</f>
        <v/>
      </c>
      <c r="AM107" s="29" t="str">
        <f>IF((SUMIFS(Effektmåling!$J$163:$J$167,Effektmåling!$D$163:$D$167,$B107,$AO$120:$AO$124,'DB materialer'!AM$3))&lt;&gt;0,(SUMIFS(Effektmåling!$J$163:$J$167,Effektmåling!$D$163:$D$167,$B107,$AO$120:$AO$124,'DB materialer'!AM$3))*(-O107)*($C$122),"")</f>
        <v/>
      </c>
      <c r="AN107" s="29" t="str">
        <f>IF((SUMIFS(Effektmåling!$J$163:$J$167,Effektmåling!$D$163:$D$167,$B107,$AO$120:$AO$124,'DB materialer'!AN$3))&lt;&gt;0,(SUMIFS(Effektmåling!$J$163:$J$167,Effektmåling!$D$163:$D$167,$B107,$AO$120:$AO$124,'DB materialer'!AN$3))*(-P107)*($C$122),"")</f>
        <v/>
      </c>
      <c r="AO107" s="29" t="str">
        <f>IF((SUMIFS(Effektmåling!$J$163:$J$167,Effektmåling!$D$163:$D$167,$B107,$AO$120:$AO$124,'DB materialer'!AO$3))&lt;&gt;0,(SUMIFS(Effektmåling!$J$163:$J$167,Effektmåling!$D$163:$D$167,$B107,$AO$120:$AO$124,'DB materialer'!AO$3))*(-Q107)*($C$122),"")</f>
        <v/>
      </c>
      <c r="AP107" s="29" t="str">
        <f>IF((SUMIFS(Effektmåling!$J$163:$J$167,Effektmåling!$D$163:$D$167,$B107,$AO$120:$AO$124,'DB materialer'!AP$3))&lt;&gt;0,(SUMIFS(Effektmåling!$J$163:$J$167,Effektmåling!$D$163:$D$167,$B107,$AO$120:$AO$124,'DB materialer'!AP$3))*(-R107)*($C$122),"")</f>
        <v/>
      </c>
      <c r="AQ107" s="29" t="str">
        <f>IF((SUMIFS(Effektmåling!$J$163:$J$167,Effektmåling!$D$163:$D$167,$B107,$AO$120:$AO$124,'DB materialer'!AQ$3))&lt;&gt;0,(SUMIFS(Effektmåling!$J$163:$J$167,Effektmåling!$D$163:$D$167,$B107,$AO$120:$AO$124,'DB materialer'!AQ$3))*(-S107)*($C$122),"")</f>
        <v/>
      </c>
      <c r="AR107" s="29" t="str">
        <f>IF((SUMIFS(Effektmåling!$J$163:$J$167,Effektmåling!$D$163:$D$167,$B107,$AO$120:$AO$124,'DB materialer'!AR$3))&lt;&gt;0,(SUMIFS(Effektmåling!$J$163:$J$167,Effektmåling!$D$163:$D$167,$B107,$AO$120:$AO$124,'DB materialer'!AR$3))*(-T107)*($C$122),"")</f>
        <v/>
      </c>
      <c r="AT107" s="30">
        <f t="shared" si="102"/>
        <v>-4.0031453199988185</v>
      </c>
      <c r="AU107" s="40">
        <f t="shared" si="103"/>
        <v>1.0000000000000001E-30</v>
      </c>
      <c r="AV107" s="41">
        <f t="shared" si="104"/>
        <v>1.0000000000000001E-30</v>
      </c>
      <c r="AW107" s="40">
        <f t="shared" si="105"/>
        <v>4.0031453199988185</v>
      </c>
      <c r="AX107" s="41">
        <f t="shared" si="106"/>
        <v>4.0031453199988185</v>
      </c>
      <c r="AY107" s="41">
        <f t="shared" si="107"/>
        <v>1.0000000000000001E-30</v>
      </c>
      <c r="BA107" s="29" t="str">
        <f>IF((SUMIFS(Effektmåling!$J$178:$J$182,Effektmåling!$D$178:$D$182,$B107,$AH$120:$AH$124,BA$3))&lt;&gt;0,(SUMIFS(Effektmåling!$J$178:$J$182,Effektmåling!$D$178:$D$182,$B107,$AH$120:$AH$124,BA$3))*-AT107,"")</f>
        <v/>
      </c>
      <c r="BB107" s="29" t="str">
        <f>IF((SUMIFS(Effektmåling!$J$178:$J$182,Effektmåling!$D$178:$D$182,$B107,$AH$120:$AH$124,BB$3))&lt;&gt;0,(SUMIFS(Effektmåling!$J$178:$J$182,Effektmåling!$D$178:$D$182,$B107,$AH$120:$AH$124,BB$3))*-AU107,"")</f>
        <v/>
      </c>
      <c r="BC107" s="29" t="str">
        <f>IF((SUMIFS(Effektmåling!$J$178:$J$182,Effektmåling!$D$178:$D$182,$B107,$AH$120:$AH$124,BC$3))&lt;&gt;0,(SUMIFS(Effektmåling!$J$178:$J$182,Effektmåling!$D$178:$D$182,$B107,$AH$120:$AH$124,BC$3))*-AV107,"")</f>
        <v/>
      </c>
      <c r="BD107" s="29" t="str">
        <f>IF((SUMIFS(Effektmåling!$J$178:$J$182,Effektmåling!$D$178:$D$182,$B107,$AH$120:$AH$124,BD$3))&lt;&gt;0,(SUMIFS(Effektmåling!$J$178:$J$182,Effektmåling!$D$178:$D$182,$B107,$AH$120:$AH$124,BD$3))*-AW107,"")</f>
        <v/>
      </c>
      <c r="BE107" s="29" t="str">
        <f>IF((SUMIFS(Effektmåling!$J$178:$J$182,Effektmåling!$D$178:$D$182,$B107,$AH$120:$AH$124,BE$3))&lt;&gt;0,(SUMIFS(Effektmåling!$J$178:$J$182,Effektmåling!$D$178:$D$182,$B107,$AH$120:$AH$124,BE$3))*-AX107,"")</f>
        <v/>
      </c>
      <c r="BF107" s="29" t="str">
        <f>IF((SUMIFS(Effektmåling!$J$178:$J$182,Effektmåling!$D$178:$D$182,$B107,$AH$120:$AH$124,BF$3))&lt;&gt;0,(SUMIFS(Effektmåling!$J$178:$J$182,Effektmåling!$D$178:$D$182,$B107,$AH$120:$AH$124,BF$3))*-AY107,"")</f>
        <v/>
      </c>
      <c r="BH107" s="29" t="str">
        <f>IF((SUMIFS(Effektmåling!$J$163:$J$167,Effektmåling!$D$163:$D$167,$B107,$AO$120:$AO$124,BH$3))&lt;&gt;0,(SUMIFS(Effektmåling!$J$163:$J$167,Effektmåling!$D$163:$D$167,$B107,$AO$120:$AO$124,BH$3))*-AT107,"")</f>
        <v/>
      </c>
      <c r="BI107" s="29" t="str">
        <f>IF((SUMIFS(Effektmåling!$J$163:$J$167,Effektmåling!$D$163:$D$167,$B107,$AO$120:$AO$124,BI$3))&lt;&gt;0,(SUMIFS(Effektmåling!$J$163:$J$167,Effektmåling!$D$163:$D$167,$B107,$AO$120:$AO$124,BI$3))*-AU107,"")</f>
        <v/>
      </c>
      <c r="BJ107" s="29" t="str">
        <f>IF((SUMIFS(Effektmåling!$J$163:$J$167,Effektmåling!$D$163:$D$167,$B107,$AO$120:$AO$124,BJ$3))&lt;&gt;0,(SUMIFS(Effektmåling!$J$163:$J$167,Effektmåling!$D$163:$D$167,$B107,$AO$120:$AO$124,BJ$3))*-AV107,"")</f>
        <v/>
      </c>
      <c r="BK107" s="29" t="str">
        <f>IF((SUMIFS(Effektmåling!$J$163:$J$167,Effektmåling!$D$163:$D$167,$B107,$AO$120:$AO$124,BK$3))&lt;&gt;0,(SUMIFS(Effektmåling!$J$163:$J$167,Effektmåling!$D$163:$D$167,$B107,$AO$120:$AO$124,BK$3))*-AW107,"")</f>
        <v/>
      </c>
      <c r="BL107" s="29" t="str">
        <f>IF((SUMIFS(Effektmåling!$J$163:$J$167,Effektmåling!$D$163:$D$167,$B107,$AO$120:$AO$124,BL$3))&lt;&gt;0,(SUMIFS(Effektmåling!$J$163:$J$167,Effektmåling!$D$163:$D$167,$B107,$AO$120:$AO$124,BL$3))*-AX107,"")</f>
        <v/>
      </c>
      <c r="BM107" s="29" t="str">
        <f>IF((SUMIFS(Effektmåling!$J$163:$J$167,Effektmåling!$D$163:$D$167,$B107,$AO$120:$AO$124,BM$3))&lt;&gt;0,(SUMIFS(Effektmåling!$J$163:$J$167,Effektmåling!$D$163:$D$167,$B107,$AO$120:$AO$124,BM$3))*-AY107,"")</f>
        <v/>
      </c>
    </row>
    <row r="108" spans="1:65" x14ac:dyDescent="0.15">
      <c r="A108" s="474">
        <f t="shared" si="75"/>
        <v>44</v>
      </c>
      <c r="B108" s="19" t="s">
        <v>289</v>
      </c>
      <c r="C108" s="19">
        <v>1</v>
      </c>
      <c r="D108" s="57">
        <v>0</v>
      </c>
      <c r="E108" s="57">
        <v>0</v>
      </c>
      <c r="F108" s="57">
        <v>-0.39200000000000002</v>
      </c>
      <c r="G108" s="112">
        <v>-21.85</v>
      </c>
      <c r="H108" s="27">
        <f t="shared" si="100"/>
        <v>-21.85</v>
      </c>
      <c r="I108" s="57">
        <v>0</v>
      </c>
      <c r="J108" s="57">
        <v>0</v>
      </c>
      <c r="K108" s="113">
        <v>-4.0031453199988185</v>
      </c>
      <c r="L108" s="74">
        <v>0</v>
      </c>
      <c r="M108" s="74">
        <v>0</v>
      </c>
      <c r="O108" s="40">
        <f t="shared" si="101"/>
        <v>-0.39200000000000002</v>
      </c>
      <c r="P108" s="480">
        <f>(IF(Effektmåling!$Q$241="Ja",-0.3*'DB materialer'!D48+G108,G108))-E108</f>
        <v>-21.85</v>
      </c>
      <c r="Q108" s="480">
        <f>(IF(Effektmåling!$Q$241="Ja",1.3*H108,H108))-E108</f>
        <v>-21.85</v>
      </c>
      <c r="R108" s="480">
        <f>(IF(Effektmåling!$Q$241="Ja",-0.3*'DB materialer'!D48+G108,G108))-F108</f>
        <v>-21.458000000000002</v>
      </c>
      <c r="S108" s="480">
        <f>(IF(Effektmåling!$Q$241="Ja",1.3*H108,H108))-F108</f>
        <v>-21.458000000000002</v>
      </c>
      <c r="T108" s="480">
        <f>(IF(Effektmåling!$Q$241="Ja",1.3*H108,H108))-(IF(Effektmåling!$Q$241="Ja",-0.3*'DB materialer'!D48+G108,G108))</f>
        <v>0</v>
      </c>
      <c r="AE108" s="474">
        <f t="shared" si="76"/>
        <v>42</v>
      </c>
      <c r="AF108" s="29" t="str">
        <f>IF((SUMIFS(Effektmåling!$J$178:$J$182,Effektmåling!$D$178:$D$182,$B108,$AH$120:$AH$124,'DB materialer'!AF$3))&lt;&gt;0,(SUMIFS(Effektmåling!$J$178:$J$182,Effektmåling!$D$178:$D$182,$B108,$AH$120:$AH$124,'DB materialer'!AF$3))*-O108,"")</f>
        <v/>
      </c>
      <c r="AG108" s="29" t="str">
        <f>IF((SUMIFS(Effektmåling!$J$178:$J$182,Effektmåling!$D$178:$D$182,$B108,$AH$120:$AH$124,'DB materialer'!AG$3))&lt;&gt;0,(SUMIFS(Effektmåling!$J$178:$J$182,Effektmåling!$D$178:$D$182,$B108,$AH$120:$AH$124,'DB materialer'!AG$3))*-P108,"")</f>
        <v/>
      </c>
      <c r="AH108" s="29" t="str">
        <f>IF((SUMIFS(Effektmåling!$J$178:$J$182,Effektmåling!$D$178:$D$182,$B108,$AH$120:$AH$124,'DB materialer'!AH$3))&lt;&gt;0,(SUMIFS(Effektmåling!$J$178:$J$182,Effektmåling!$D$178:$D$182,$B108,$AH$120:$AH$124,'DB materialer'!AH$3))*-Q108,"")</f>
        <v/>
      </c>
      <c r="AI108" s="29" t="str">
        <f>IF((SUMIFS(Effektmåling!$J$178:$J$182,Effektmåling!$D$178:$D$182,$B108,$AH$120:$AH$124,'DB materialer'!AI$3))&lt;&gt;0,(SUMIFS(Effektmåling!$J$178:$J$182,Effektmåling!$D$178:$D$182,$B108,$AH$120:$AH$124,'DB materialer'!AI$3))*-R108,"")</f>
        <v/>
      </c>
      <c r="AJ108" s="29" t="str">
        <f>IF((SUMIFS(Effektmåling!$J$178:$J$182,Effektmåling!$D$178:$D$182,$B108,$AH$120:$AH$124,'DB materialer'!AJ$3))&lt;&gt;0,(SUMIFS(Effektmåling!$J$178:$J$182,Effektmåling!$D$178:$D$182,$B108,$AH$120:$AH$124,'DB materialer'!AJ$3))*-S108,"")</f>
        <v/>
      </c>
      <c r="AK108" s="29" t="str">
        <f>IF((SUMIFS(Effektmåling!$J$178:$J$182,Effektmåling!$D$178:$D$182,$B108,$AH$120:$AH$124,'DB materialer'!AK$3))&lt;&gt;0,(SUMIFS(Effektmåling!$J$178:$J$182,Effektmåling!$D$178:$D$182,$B108,$AH$120:$AH$124,'DB materialer'!AK$3))*-T108,"")</f>
        <v/>
      </c>
      <c r="AM108" s="29" t="str">
        <f>IF((SUMIFS(Effektmåling!$J$163:$J$167,Effektmåling!$D$163:$D$167,$B108,$AO$120:$AO$124,'DB materialer'!AM$3))&lt;&gt;0,(SUMIFS(Effektmåling!$J$163:$J$167,Effektmåling!$D$163:$D$167,$B108,$AO$120:$AO$124,'DB materialer'!AM$3))*(-O108)*($C$122),"")</f>
        <v/>
      </c>
      <c r="AN108" s="29" t="str">
        <f>IF((SUMIFS(Effektmåling!$J$163:$J$167,Effektmåling!$D$163:$D$167,$B108,$AO$120:$AO$124,'DB materialer'!AN$3))&lt;&gt;0,(SUMIFS(Effektmåling!$J$163:$J$167,Effektmåling!$D$163:$D$167,$B108,$AO$120:$AO$124,'DB materialer'!AN$3))*(-P108)*($C$122),"")</f>
        <v/>
      </c>
      <c r="AO108" s="29" t="str">
        <f>IF((SUMIFS(Effektmåling!$J$163:$J$167,Effektmåling!$D$163:$D$167,$B108,$AO$120:$AO$124,'DB materialer'!AO$3))&lt;&gt;0,(SUMIFS(Effektmåling!$J$163:$J$167,Effektmåling!$D$163:$D$167,$B108,$AO$120:$AO$124,'DB materialer'!AO$3))*(-Q108)*($C$122),"")</f>
        <v/>
      </c>
      <c r="AP108" s="29" t="str">
        <f>IF((SUMIFS(Effektmåling!$J$163:$J$167,Effektmåling!$D$163:$D$167,$B108,$AO$120:$AO$124,'DB materialer'!AP$3))&lt;&gt;0,(SUMIFS(Effektmåling!$J$163:$J$167,Effektmåling!$D$163:$D$167,$B108,$AO$120:$AO$124,'DB materialer'!AP$3))*(-R108)*($C$122),"")</f>
        <v/>
      </c>
      <c r="AQ108" s="29" t="str">
        <f>IF((SUMIFS(Effektmåling!$J$163:$J$167,Effektmåling!$D$163:$D$167,$B108,$AO$120:$AO$124,'DB materialer'!AQ$3))&lt;&gt;0,(SUMIFS(Effektmåling!$J$163:$J$167,Effektmåling!$D$163:$D$167,$B108,$AO$120:$AO$124,'DB materialer'!AQ$3))*(-S108)*($C$122),"")</f>
        <v/>
      </c>
      <c r="AR108" s="29" t="str">
        <f>IF((SUMIFS(Effektmåling!$J$163:$J$167,Effektmåling!$D$163:$D$167,$B108,$AO$120:$AO$124,'DB materialer'!AR$3))&lt;&gt;0,(SUMIFS(Effektmåling!$J$163:$J$167,Effektmåling!$D$163:$D$167,$B108,$AO$120:$AO$124,'DB materialer'!AR$3))*(-T108)*($C$122),"")</f>
        <v/>
      </c>
      <c r="AT108" s="30">
        <f t="shared" si="102"/>
        <v>-4.0031453199988185</v>
      </c>
      <c r="AU108" s="40">
        <f t="shared" si="103"/>
        <v>1.0000000000000001E-30</v>
      </c>
      <c r="AV108" s="41">
        <f t="shared" si="104"/>
        <v>1.0000000000000001E-30</v>
      </c>
      <c r="AW108" s="40">
        <f t="shared" si="105"/>
        <v>4.0031453199988185</v>
      </c>
      <c r="AX108" s="41">
        <f t="shared" si="106"/>
        <v>4.0031453199988185</v>
      </c>
      <c r="AY108" s="41">
        <f t="shared" si="107"/>
        <v>1.0000000000000001E-30</v>
      </c>
      <c r="BA108" s="29" t="str">
        <f>IF((SUMIFS(Effektmåling!$J$178:$J$182,Effektmåling!$D$178:$D$182,$B108,$AH$120:$AH$124,BA$3))&lt;&gt;0,(SUMIFS(Effektmåling!$J$178:$J$182,Effektmåling!$D$178:$D$182,$B108,$AH$120:$AH$124,BA$3))*-AT108,"")</f>
        <v/>
      </c>
      <c r="BB108" s="29" t="str">
        <f>IF((SUMIFS(Effektmåling!$J$178:$J$182,Effektmåling!$D$178:$D$182,$B108,$AH$120:$AH$124,BB$3))&lt;&gt;0,(SUMIFS(Effektmåling!$J$178:$J$182,Effektmåling!$D$178:$D$182,$B108,$AH$120:$AH$124,BB$3))*-AU108,"")</f>
        <v/>
      </c>
      <c r="BC108" s="29" t="str">
        <f>IF((SUMIFS(Effektmåling!$J$178:$J$182,Effektmåling!$D$178:$D$182,$B108,$AH$120:$AH$124,BC$3))&lt;&gt;0,(SUMIFS(Effektmåling!$J$178:$J$182,Effektmåling!$D$178:$D$182,$B108,$AH$120:$AH$124,BC$3))*-AV108,"")</f>
        <v/>
      </c>
      <c r="BD108" s="29" t="str">
        <f>IF((SUMIFS(Effektmåling!$J$178:$J$182,Effektmåling!$D$178:$D$182,$B108,$AH$120:$AH$124,BD$3))&lt;&gt;0,(SUMIFS(Effektmåling!$J$178:$J$182,Effektmåling!$D$178:$D$182,$B108,$AH$120:$AH$124,BD$3))*-AW108,"")</f>
        <v/>
      </c>
      <c r="BE108" s="29" t="str">
        <f>IF((SUMIFS(Effektmåling!$J$178:$J$182,Effektmåling!$D$178:$D$182,$B108,$AH$120:$AH$124,BE$3))&lt;&gt;0,(SUMIFS(Effektmåling!$J$178:$J$182,Effektmåling!$D$178:$D$182,$B108,$AH$120:$AH$124,BE$3))*-AX108,"")</f>
        <v/>
      </c>
      <c r="BF108" s="29" t="str">
        <f>IF((SUMIFS(Effektmåling!$J$178:$J$182,Effektmåling!$D$178:$D$182,$B108,$AH$120:$AH$124,BF$3))&lt;&gt;0,(SUMIFS(Effektmåling!$J$178:$J$182,Effektmåling!$D$178:$D$182,$B108,$AH$120:$AH$124,BF$3))*-AY108,"")</f>
        <v/>
      </c>
      <c r="BH108" s="29" t="str">
        <f>IF((SUMIFS(Effektmåling!$J$163:$J$167,Effektmåling!$D$163:$D$167,$B108,$AO$120:$AO$124,BH$3))&lt;&gt;0,(SUMIFS(Effektmåling!$J$163:$J$167,Effektmåling!$D$163:$D$167,$B108,$AO$120:$AO$124,BH$3))*-AT108,"")</f>
        <v/>
      </c>
      <c r="BI108" s="29" t="str">
        <f>IF((SUMIFS(Effektmåling!$J$163:$J$167,Effektmåling!$D$163:$D$167,$B108,$AO$120:$AO$124,BI$3))&lt;&gt;0,(SUMIFS(Effektmåling!$J$163:$J$167,Effektmåling!$D$163:$D$167,$B108,$AO$120:$AO$124,BI$3))*-AU108,"")</f>
        <v/>
      </c>
      <c r="BJ108" s="29" t="str">
        <f>IF((SUMIFS(Effektmåling!$J$163:$J$167,Effektmåling!$D$163:$D$167,$B108,$AO$120:$AO$124,BJ$3))&lt;&gt;0,(SUMIFS(Effektmåling!$J$163:$J$167,Effektmåling!$D$163:$D$167,$B108,$AO$120:$AO$124,BJ$3))*-AV108,"")</f>
        <v/>
      </c>
      <c r="BK108" s="29" t="str">
        <f>IF((SUMIFS(Effektmåling!$J$163:$J$167,Effektmåling!$D$163:$D$167,$B108,$AO$120:$AO$124,BK$3))&lt;&gt;0,(SUMIFS(Effektmåling!$J$163:$J$167,Effektmåling!$D$163:$D$167,$B108,$AO$120:$AO$124,BK$3))*-AW108,"")</f>
        <v/>
      </c>
      <c r="BL108" s="29" t="str">
        <f>IF((SUMIFS(Effektmåling!$J$163:$J$167,Effektmåling!$D$163:$D$167,$B108,$AO$120:$AO$124,BL$3))&lt;&gt;0,(SUMIFS(Effektmåling!$J$163:$J$167,Effektmåling!$D$163:$D$167,$B108,$AO$120:$AO$124,BL$3))*-AX108,"")</f>
        <v/>
      </c>
      <c r="BM108" s="29" t="str">
        <f>IF((SUMIFS(Effektmåling!$J$163:$J$167,Effektmåling!$D$163:$D$167,$B108,$AO$120:$AO$124,BM$3))&lt;&gt;0,(SUMIFS(Effektmåling!$J$163:$J$167,Effektmåling!$D$163:$D$167,$B108,$AO$120:$AO$124,BM$3))*-AY108,"")</f>
        <v/>
      </c>
    </row>
    <row r="109" spans="1:65" x14ac:dyDescent="0.15">
      <c r="A109" s="474">
        <f t="shared" si="75"/>
        <v>45</v>
      </c>
      <c r="B109" s="19" t="s">
        <v>290</v>
      </c>
      <c r="C109" s="19">
        <v>1</v>
      </c>
      <c r="D109" s="57">
        <v>0</v>
      </c>
      <c r="E109" s="57">
        <v>0</v>
      </c>
      <c r="F109" s="57">
        <v>-0.39200000000000002</v>
      </c>
      <c r="G109" s="112">
        <v>-12.35</v>
      </c>
      <c r="H109" s="27">
        <f t="shared" si="100"/>
        <v>-12.35</v>
      </c>
      <c r="I109" s="57">
        <v>0</v>
      </c>
      <c r="J109" s="57">
        <v>0</v>
      </c>
      <c r="K109" s="113">
        <v>-4.0031453199988185</v>
      </c>
      <c r="L109" s="74">
        <v>0</v>
      </c>
      <c r="M109" s="74">
        <v>0</v>
      </c>
      <c r="O109" s="40">
        <f t="shared" si="101"/>
        <v>-0.39200000000000002</v>
      </c>
      <c r="P109" s="480">
        <f>(IF(Effektmåling!$Q$241="Ja",-0.3*'DB materialer'!D49+G109,G109))-E109</f>
        <v>-12.35</v>
      </c>
      <c r="Q109" s="480">
        <f>(IF(Effektmåling!$Q$241="Ja",1.3*H109,H109))-E109</f>
        <v>-12.35</v>
      </c>
      <c r="R109" s="480">
        <f>(IF(Effektmåling!$Q$241="Ja",-0.3*'DB materialer'!D49+G109,G109))-F109</f>
        <v>-11.958</v>
      </c>
      <c r="S109" s="480">
        <f>(IF(Effektmåling!$Q$241="Ja",1.3*H109,H109))-F109</f>
        <v>-11.958</v>
      </c>
      <c r="T109" s="480">
        <f>(IF(Effektmåling!$Q$241="Ja",1.3*H109,H109))-(IF(Effektmåling!$Q$241="Ja",-0.3*'DB materialer'!D49+G109,G109))</f>
        <v>0</v>
      </c>
      <c r="AE109" s="474">
        <f t="shared" si="76"/>
        <v>43</v>
      </c>
      <c r="AF109" s="29" t="str">
        <f>IF((SUMIFS(Effektmåling!$J$178:$J$182,Effektmåling!$D$178:$D$182,$B109,$AH$120:$AH$124,'DB materialer'!AF$3))&lt;&gt;0,(SUMIFS(Effektmåling!$J$178:$J$182,Effektmåling!$D$178:$D$182,$B109,$AH$120:$AH$124,'DB materialer'!AF$3))*-O109,"")</f>
        <v/>
      </c>
      <c r="AG109" s="29" t="str">
        <f>IF((SUMIFS(Effektmåling!$J$178:$J$182,Effektmåling!$D$178:$D$182,$B109,$AH$120:$AH$124,'DB materialer'!AG$3))&lt;&gt;0,(SUMIFS(Effektmåling!$J$178:$J$182,Effektmåling!$D$178:$D$182,$B109,$AH$120:$AH$124,'DB materialer'!AG$3))*-P109,"")</f>
        <v/>
      </c>
      <c r="AH109" s="29" t="str">
        <f>IF((SUMIFS(Effektmåling!$J$178:$J$182,Effektmåling!$D$178:$D$182,$B109,$AH$120:$AH$124,'DB materialer'!AH$3))&lt;&gt;0,(SUMIFS(Effektmåling!$J$178:$J$182,Effektmåling!$D$178:$D$182,$B109,$AH$120:$AH$124,'DB materialer'!AH$3))*-Q109,"")</f>
        <v/>
      </c>
      <c r="AI109" s="29" t="str">
        <f>IF((SUMIFS(Effektmåling!$J$178:$J$182,Effektmåling!$D$178:$D$182,$B109,$AH$120:$AH$124,'DB materialer'!AI$3))&lt;&gt;0,(SUMIFS(Effektmåling!$J$178:$J$182,Effektmåling!$D$178:$D$182,$B109,$AH$120:$AH$124,'DB materialer'!AI$3))*-R109,"")</f>
        <v/>
      </c>
      <c r="AJ109" s="29" t="str">
        <f>IF((SUMIFS(Effektmåling!$J$178:$J$182,Effektmåling!$D$178:$D$182,$B109,$AH$120:$AH$124,'DB materialer'!AJ$3))&lt;&gt;0,(SUMIFS(Effektmåling!$J$178:$J$182,Effektmåling!$D$178:$D$182,$B109,$AH$120:$AH$124,'DB materialer'!AJ$3))*-S109,"")</f>
        <v/>
      </c>
      <c r="AK109" s="29" t="str">
        <f>IF((SUMIFS(Effektmåling!$J$178:$J$182,Effektmåling!$D$178:$D$182,$B109,$AH$120:$AH$124,'DB materialer'!AK$3))&lt;&gt;0,(SUMIFS(Effektmåling!$J$178:$J$182,Effektmåling!$D$178:$D$182,$B109,$AH$120:$AH$124,'DB materialer'!AK$3))*-T109,"")</f>
        <v/>
      </c>
      <c r="AM109" s="29" t="str">
        <f>IF((SUMIFS(Effektmåling!$J$163:$J$167,Effektmåling!$D$163:$D$167,$B109,$AO$120:$AO$124,'DB materialer'!AM$3))&lt;&gt;0,(SUMIFS(Effektmåling!$J$163:$J$167,Effektmåling!$D$163:$D$167,$B109,$AO$120:$AO$124,'DB materialer'!AM$3))*(-O109)*($C$122),"")</f>
        <v/>
      </c>
      <c r="AN109" s="29" t="str">
        <f>IF((SUMIFS(Effektmåling!$J$163:$J$167,Effektmåling!$D$163:$D$167,$B109,$AO$120:$AO$124,'DB materialer'!AN$3))&lt;&gt;0,(SUMIFS(Effektmåling!$J$163:$J$167,Effektmåling!$D$163:$D$167,$B109,$AO$120:$AO$124,'DB materialer'!AN$3))*(-P109)*($C$122),"")</f>
        <v/>
      </c>
      <c r="AO109" s="29" t="str">
        <f>IF((SUMIFS(Effektmåling!$J$163:$J$167,Effektmåling!$D$163:$D$167,$B109,$AO$120:$AO$124,'DB materialer'!AO$3))&lt;&gt;0,(SUMIFS(Effektmåling!$J$163:$J$167,Effektmåling!$D$163:$D$167,$B109,$AO$120:$AO$124,'DB materialer'!AO$3))*(-Q109)*($C$122),"")</f>
        <v/>
      </c>
      <c r="AP109" s="29" t="str">
        <f>IF((SUMIFS(Effektmåling!$J$163:$J$167,Effektmåling!$D$163:$D$167,$B109,$AO$120:$AO$124,'DB materialer'!AP$3))&lt;&gt;0,(SUMIFS(Effektmåling!$J$163:$J$167,Effektmåling!$D$163:$D$167,$B109,$AO$120:$AO$124,'DB materialer'!AP$3))*(-R109)*($C$122),"")</f>
        <v/>
      </c>
      <c r="AQ109" s="29" t="str">
        <f>IF((SUMIFS(Effektmåling!$J$163:$J$167,Effektmåling!$D$163:$D$167,$B109,$AO$120:$AO$124,'DB materialer'!AQ$3))&lt;&gt;0,(SUMIFS(Effektmåling!$J$163:$J$167,Effektmåling!$D$163:$D$167,$B109,$AO$120:$AO$124,'DB materialer'!AQ$3))*(-S109)*($C$122),"")</f>
        <v/>
      </c>
      <c r="AR109" s="29" t="str">
        <f>IF((SUMIFS(Effektmåling!$J$163:$J$167,Effektmåling!$D$163:$D$167,$B109,$AO$120:$AO$124,'DB materialer'!AR$3))&lt;&gt;0,(SUMIFS(Effektmåling!$J$163:$J$167,Effektmåling!$D$163:$D$167,$B109,$AO$120:$AO$124,'DB materialer'!AR$3))*(-T109)*($C$122),"")</f>
        <v/>
      </c>
      <c r="AT109" s="30">
        <f t="shared" si="102"/>
        <v>-4.0031453199988185</v>
      </c>
      <c r="AU109" s="40">
        <f t="shared" si="103"/>
        <v>1.0000000000000001E-30</v>
      </c>
      <c r="AV109" s="41">
        <f t="shared" si="104"/>
        <v>1.0000000000000001E-30</v>
      </c>
      <c r="AW109" s="40">
        <f t="shared" si="105"/>
        <v>4.0031453199988185</v>
      </c>
      <c r="AX109" s="41">
        <f t="shared" si="106"/>
        <v>4.0031453199988185</v>
      </c>
      <c r="AY109" s="41">
        <f t="shared" si="107"/>
        <v>1.0000000000000001E-30</v>
      </c>
      <c r="BA109" s="29" t="str">
        <f>IF((SUMIFS(Effektmåling!$J$178:$J$182,Effektmåling!$D$178:$D$182,$B109,$AH$120:$AH$124,BA$3))&lt;&gt;0,(SUMIFS(Effektmåling!$J$178:$J$182,Effektmåling!$D$178:$D$182,$B109,$AH$120:$AH$124,BA$3))*-AT109,"")</f>
        <v/>
      </c>
      <c r="BB109" s="29" t="str">
        <f>IF((SUMIFS(Effektmåling!$J$178:$J$182,Effektmåling!$D$178:$D$182,$B109,$AH$120:$AH$124,BB$3))&lt;&gt;0,(SUMIFS(Effektmåling!$J$178:$J$182,Effektmåling!$D$178:$D$182,$B109,$AH$120:$AH$124,BB$3))*-AU109,"")</f>
        <v/>
      </c>
      <c r="BC109" s="29" t="str">
        <f>IF((SUMIFS(Effektmåling!$J$178:$J$182,Effektmåling!$D$178:$D$182,$B109,$AH$120:$AH$124,BC$3))&lt;&gt;0,(SUMIFS(Effektmåling!$J$178:$J$182,Effektmåling!$D$178:$D$182,$B109,$AH$120:$AH$124,BC$3))*-AV109,"")</f>
        <v/>
      </c>
      <c r="BD109" s="29" t="str">
        <f>IF((SUMIFS(Effektmåling!$J$178:$J$182,Effektmåling!$D$178:$D$182,$B109,$AH$120:$AH$124,BD$3))&lt;&gt;0,(SUMIFS(Effektmåling!$J$178:$J$182,Effektmåling!$D$178:$D$182,$B109,$AH$120:$AH$124,BD$3))*-AW109,"")</f>
        <v/>
      </c>
      <c r="BE109" s="29" t="str">
        <f>IF((SUMIFS(Effektmåling!$J$178:$J$182,Effektmåling!$D$178:$D$182,$B109,$AH$120:$AH$124,BE$3))&lt;&gt;0,(SUMIFS(Effektmåling!$J$178:$J$182,Effektmåling!$D$178:$D$182,$B109,$AH$120:$AH$124,BE$3))*-AX109,"")</f>
        <v/>
      </c>
      <c r="BF109" s="29" t="str">
        <f>IF((SUMIFS(Effektmåling!$J$178:$J$182,Effektmåling!$D$178:$D$182,$B109,$AH$120:$AH$124,BF$3))&lt;&gt;0,(SUMIFS(Effektmåling!$J$178:$J$182,Effektmåling!$D$178:$D$182,$B109,$AH$120:$AH$124,BF$3))*-AY109,"")</f>
        <v/>
      </c>
      <c r="BH109" s="29" t="str">
        <f>IF((SUMIFS(Effektmåling!$J$163:$J$167,Effektmåling!$D$163:$D$167,$B109,$AO$120:$AO$124,BH$3))&lt;&gt;0,(SUMIFS(Effektmåling!$J$163:$J$167,Effektmåling!$D$163:$D$167,$B109,$AO$120:$AO$124,BH$3))*-AT109,"")</f>
        <v/>
      </c>
      <c r="BI109" s="29" t="str">
        <f>IF((SUMIFS(Effektmåling!$J$163:$J$167,Effektmåling!$D$163:$D$167,$B109,$AO$120:$AO$124,BI$3))&lt;&gt;0,(SUMIFS(Effektmåling!$J$163:$J$167,Effektmåling!$D$163:$D$167,$B109,$AO$120:$AO$124,BI$3))*-AU109,"")</f>
        <v/>
      </c>
      <c r="BJ109" s="29" t="str">
        <f>IF((SUMIFS(Effektmåling!$J$163:$J$167,Effektmåling!$D$163:$D$167,$B109,$AO$120:$AO$124,BJ$3))&lt;&gt;0,(SUMIFS(Effektmåling!$J$163:$J$167,Effektmåling!$D$163:$D$167,$B109,$AO$120:$AO$124,BJ$3))*-AV109,"")</f>
        <v/>
      </c>
      <c r="BK109" s="29" t="str">
        <f>IF((SUMIFS(Effektmåling!$J$163:$J$167,Effektmåling!$D$163:$D$167,$B109,$AO$120:$AO$124,BK$3))&lt;&gt;0,(SUMIFS(Effektmåling!$J$163:$J$167,Effektmåling!$D$163:$D$167,$B109,$AO$120:$AO$124,BK$3))*-AW109,"")</f>
        <v/>
      </c>
      <c r="BL109" s="29" t="str">
        <f>IF((SUMIFS(Effektmåling!$J$163:$J$167,Effektmåling!$D$163:$D$167,$B109,$AO$120:$AO$124,BL$3))&lt;&gt;0,(SUMIFS(Effektmåling!$J$163:$J$167,Effektmåling!$D$163:$D$167,$B109,$AO$120:$AO$124,BL$3))*-AX109,"")</f>
        <v/>
      </c>
      <c r="BM109" s="29" t="str">
        <f>IF((SUMIFS(Effektmåling!$J$163:$J$167,Effektmåling!$D$163:$D$167,$B109,$AO$120:$AO$124,BM$3))&lt;&gt;0,(SUMIFS(Effektmåling!$J$163:$J$167,Effektmåling!$D$163:$D$167,$B109,$AO$120:$AO$124,BM$3))*-AY109,"")</f>
        <v/>
      </c>
    </row>
    <row r="110" spans="1:65" x14ac:dyDescent="0.15">
      <c r="A110" s="474">
        <f t="shared" si="75"/>
        <v>46</v>
      </c>
      <c r="B110" s="19" t="s">
        <v>291</v>
      </c>
      <c r="C110" s="19">
        <v>1</v>
      </c>
      <c r="D110" s="57">
        <v>0</v>
      </c>
      <c r="E110" s="57">
        <v>0</v>
      </c>
      <c r="F110" s="57">
        <v>-0.39200000000000002</v>
      </c>
      <c r="G110" s="112">
        <v>-2.0019999999999998</v>
      </c>
      <c r="H110" s="27">
        <f t="shared" si="100"/>
        <v>-2.0019999999999998</v>
      </c>
      <c r="I110" s="57">
        <v>0</v>
      </c>
      <c r="J110" s="57">
        <v>0</v>
      </c>
      <c r="K110" s="113">
        <v>-4.0031453199988185</v>
      </c>
      <c r="L110" s="74">
        <v>0</v>
      </c>
      <c r="M110" s="74">
        <v>0</v>
      </c>
      <c r="O110" s="40">
        <f t="shared" si="101"/>
        <v>-0.39200000000000002</v>
      </c>
      <c r="P110" s="480">
        <f>(IF(Effektmåling!$Q$241="Ja",-0.3*'DB materialer'!D50+G110,G110))-E110</f>
        <v>-2.0019999999999998</v>
      </c>
      <c r="Q110" s="480">
        <f>(IF(Effektmåling!$Q$241="Ja",1.3*H110,H110))-E110</f>
        <v>-2.0019999999999998</v>
      </c>
      <c r="R110" s="480">
        <f>(IF(Effektmåling!$Q$241="Ja",-0.3*'DB materialer'!D50+G110,G110))-F110</f>
        <v>-1.6099999999999999</v>
      </c>
      <c r="S110" s="480">
        <f>(IF(Effektmåling!$Q$241="Ja",1.3*H110,H110))-F110</f>
        <v>-1.6099999999999999</v>
      </c>
      <c r="T110" s="480">
        <f>(IF(Effektmåling!$Q$241="Ja",1.3*H110,H110))-(IF(Effektmåling!$Q$241="Ja",-0.3*'DB materialer'!D50+G110,G110))</f>
        <v>0</v>
      </c>
      <c r="AE110" s="474">
        <f t="shared" si="76"/>
        <v>44</v>
      </c>
      <c r="AF110" s="29" t="str">
        <f>IF((SUMIFS(Effektmåling!$J$178:$J$182,Effektmåling!$D$178:$D$182,$B110,$AH$120:$AH$124,'DB materialer'!AF$3))&lt;&gt;0,(SUMIFS(Effektmåling!$J$178:$J$182,Effektmåling!$D$178:$D$182,$B110,$AH$120:$AH$124,'DB materialer'!AF$3))*-O110,"")</f>
        <v/>
      </c>
      <c r="AG110" s="29" t="str">
        <f>IF((SUMIFS(Effektmåling!$J$178:$J$182,Effektmåling!$D$178:$D$182,$B110,$AH$120:$AH$124,'DB materialer'!AG$3))&lt;&gt;0,(SUMIFS(Effektmåling!$J$178:$J$182,Effektmåling!$D$178:$D$182,$B110,$AH$120:$AH$124,'DB materialer'!AG$3))*-P110,"")</f>
        <v/>
      </c>
      <c r="AH110" s="29" t="str">
        <f>IF((SUMIFS(Effektmåling!$J$178:$J$182,Effektmåling!$D$178:$D$182,$B110,$AH$120:$AH$124,'DB materialer'!AH$3))&lt;&gt;0,(SUMIFS(Effektmåling!$J$178:$J$182,Effektmåling!$D$178:$D$182,$B110,$AH$120:$AH$124,'DB materialer'!AH$3))*-Q110,"")</f>
        <v/>
      </c>
      <c r="AI110" s="29" t="str">
        <f>IF((SUMIFS(Effektmåling!$J$178:$J$182,Effektmåling!$D$178:$D$182,$B110,$AH$120:$AH$124,'DB materialer'!AI$3))&lt;&gt;0,(SUMIFS(Effektmåling!$J$178:$J$182,Effektmåling!$D$178:$D$182,$B110,$AH$120:$AH$124,'DB materialer'!AI$3))*-R110,"")</f>
        <v/>
      </c>
      <c r="AJ110" s="29" t="str">
        <f>IF((SUMIFS(Effektmåling!$J$178:$J$182,Effektmåling!$D$178:$D$182,$B110,$AH$120:$AH$124,'DB materialer'!AJ$3))&lt;&gt;0,(SUMIFS(Effektmåling!$J$178:$J$182,Effektmåling!$D$178:$D$182,$B110,$AH$120:$AH$124,'DB materialer'!AJ$3))*-S110,"")</f>
        <v/>
      </c>
      <c r="AK110" s="29" t="str">
        <f>IF((SUMIFS(Effektmåling!$J$178:$J$182,Effektmåling!$D$178:$D$182,$B110,$AH$120:$AH$124,'DB materialer'!AK$3))&lt;&gt;0,(SUMIFS(Effektmåling!$J$178:$J$182,Effektmåling!$D$178:$D$182,$B110,$AH$120:$AH$124,'DB materialer'!AK$3))*-T110,"")</f>
        <v/>
      </c>
      <c r="AM110" s="29" t="str">
        <f>IF((SUMIFS(Effektmåling!$J$163:$J$167,Effektmåling!$D$163:$D$167,$B110,$AO$120:$AO$124,'DB materialer'!AM$3))&lt;&gt;0,(SUMIFS(Effektmåling!$J$163:$J$167,Effektmåling!$D$163:$D$167,$B110,$AO$120:$AO$124,'DB materialer'!AM$3))*(-O110)*($C$122),"")</f>
        <v/>
      </c>
      <c r="AN110" s="29" t="str">
        <f>IF((SUMIFS(Effektmåling!$J$163:$J$167,Effektmåling!$D$163:$D$167,$B110,$AO$120:$AO$124,'DB materialer'!AN$3))&lt;&gt;0,(SUMIFS(Effektmåling!$J$163:$J$167,Effektmåling!$D$163:$D$167,$B110,$AO$120:$AO$124,'DB materialer'!AN$3))*(-P110)*($C$122),"")</f>
        <v/>
      </c>
      <c r="AO110" s="29" t="str">
        <f>IF((SUMIFS(Effektmåling!$J$163:$J$167,Effektmåling!$D$163:$D$167,$B110,$AO$120:$AO$124,'DB materialer'!AO$3))&lt;&gt;0,(SUMIFS(Effektmåling!$J$163:$J$167,Effektmåling!$D$163:$D$167,$B110,$AO$120:$AO$124,'DB materialer'!AO$3))*(-Q110)*($C$122),"")</f>
        <v/>
      </c>
      <c r="AP110" s="29" t="str">
        <f>IF((SUMIFS(Effektmåling!$J$163:$J$167,Effektmåling!$D$163:$D$167,$B110,$AO$120:$AO$124,'DB materialer'!AP$3))&lt;&gt;0,(SUMIFS(Effektmåling!$J$163:$J$167,Effektmåling!$D$163:$D$167,$B110,$AO$120:$AO$124,'DB materialer'!AP$3))*(-R110)*($C$122),"")</f>
        <v/>
      </c>
      <c r="AQ110" s="29" t="str">
        <f>IF((SUMIFS(Effektmåling!$J$163:$J$167,Effektmåling!$D$163:$D$167,$B110,$AO$120:$AO$124,'DB materialer'!AQ$3))&lt;&gt;0,(SUMIFS(Effektmåling!$J$163:$J$167,Effektmåling!$D$163:$D$167,$B110,$AO$120:$AO$124,'DB materialer'!AQ$3))*(-S110)*($C$122),"")</f>
        <v/>
      </c>
      <c r="AR110" s="29" t="str">
        <f>IF((SUMIFS(Effektmåling!$J$163:$J$167,Effektmåling!$D$163:$D$167,$B110,$AO$120:$AO$124,'DB materialer'!AR$3))&lt;&gt;0,(SUMIFS(Effektmåling!$J$163:$J$167,Effektmåling!$D$163:$D$167,$B110,$AO$120:$AO$124,'DB materialer'!AR$3))*(-T110)*($C$122),"")</f>
        <v/>
      </c>
      <c r="AT110" s="30">
        <f t="shared" si="102"/>
        <v>-4.0031453199988185</v>
      </c>
      <c r="AU110" s="40">
        <f t="shared" si="103"/>
        <v>1.0000000000000001E-30</v>
      </c>
      <c r="AV110" s="41">
        <f t="shared" si="104"/>
        <v>1.0000000000000001E-30</v>
      </c>
      <c r="AW110" s="40">
        <f t="shared" si="105"/>
        <v>4.0031453199988185</v>
      </c>
      <c r="AX110" s="41">
        <f t="shared" si="106"/>
        <v>4.0031453199988185</v>
      </c>
      <c r="AY110" s="41">
        <f t="shared" si="107"/>
        <v>1.0000000000000001E-30</v>
      </c>
      <c r="BA110" s="29" t="str">
        <f>IF((SUMIFS(Effektmåling!$J$178:$J$182,Effektmåling!$D$178:$D$182,$B110,$AH$120:$AH$124,BA$3))&lt;&gt;0,(SUMIFS(Effektmåling!$J$178:$J$182,Effektmåling!$D$178:$D$182,$B110,$AH$120:$AH$124,BA$3))*-AT110,"")</f>
        <v/>
      </c>
      <c r="BB110" s="29" t="str">
        <f>IF((SUMIFS(Effektmåling!$J$178:$J$182,Effektmåling!$D$178:$D$182,$B110,$AH$120:$AH$124,BB$3))&lt;&gt;0,(SUMIFS(Effektmåling!$J$178:$J$182,Effektmåling!$D$178:$D$182,$B110,$AH$120:$AH$124,BB$3))*-AU110,"")</f>
        <v/>
      </c>
      <c r="BC110" s="29" t="str">
        <f>IF((SUMIFS(Effektmåling!$J$178:$J$182,Effektmåling!$D$178:$D$182,$B110,$AH$120:$AH$124,BC$3))&lt;&gt;0,(SUMIFS(Effektmåling!$J$178:$J$182,Effektmåling!$D$178:$D$182,$B110,$AH$120:$AH$124,BC$3))*-AV110,"")</f>
        <v/>
      </c>
      <c r="BD110" s="29" t="str">
        <f>IF((SUMIFS(Effektmåling!$J$178:$J$182,Effektmåling!$D$178:$D$182,$B110,$AH$120:$AH$124,BD$3))&lt;&gt;0,(SUMIFS(Effektmåling!$J$178:$J$182,Effektmåling!$D$178:$D$182,$B110,$AH$120:$AH$124,BD$3))*-AW110,"")</f>
        <v/>
      </c>
      <c r="BE110" s="29" t="str">
        <f>IF((SUMIFS(Effektmåling!$J$178:$J$182,Effektmåling!$D$178:$D$182,$B110,$AH$120:$AH$124,BE$3))&lt;&gt;0,(SUMIFS(Effektmåling!$J$178:$J$182,Effektmåling!$D$178:$D$182,$B110,$AH$120:$AH$124,BE$3))*-AX110,"")</f>
        <v/>
      </c>
      <c r="BF110" s="29" t="str">
        <f>IF((SUMIFS(Effektmåling!$J$178:$J$182,Effektmåling!$D$178:$D$182,$B110,$AH$120:$AH$124,BF$3))&lt;&gt;0,(SUMIFS(Effektmåling!$J$178:$J$182,Effektmåling!$D$178:$D$182,$B110,$AH$120:$AH$124,BF$3))*-AY110,"")</f>
        <v/>
      </c>
      <c r="BH110" s="29" t="str">
        <f>IF((SUMIFS(Effektmåling!$J$163:$J$167,Effektmåling!$D$163:$D$167,$B110,$AO$120:$AO$124,BH$3))&lt;&gt;0,(SUMIFS(Effektmåling!$J$163:$J$167,Effektmåling!$D$163:$D$167,$B110,$AO$120:$AO$124,BH$3))*-AT110,"")</f>
        <v/>
      </c>
      <c r="BI110" s="29" t="str">
        <f>IF((SUMIFS(Effektmåling!$J$163:$J$167,Effektmåling!$D$163:$D$167,$B110,$AO$120:$AO$124,BI$3))&lt;&gt;0,(SUMIFS(Effektmåling!$J$163:$J$167,Effektmåling!$D$163:$D$167,$B110,$AO$120:$AO$124,BI$3))*-AU110,"")</f>
        <v/>
      </c>
      <c r="BJ110" s="29" t="str">
        <f>IF((SUMIFS(Effektmåling!$J$163:$J$167,Effektmåling!$D$163:$D$167,$B110,$AO$120:$AO$124,BJ$3))&lt;&gt;0,(SUMIFS(Effektmåling!$J$163:$J$167,Effektmåling!$D$163:$D$167,$B110,$AO$120:$AO$124,BJ$3))*-AV110,"")</f>
        <v/>
      </c>
      <c r="BK110" s="29" t="str">
        <f>IF((SUMIFS(Effektmåling!$J$163:$J$167,Effektmåling!$D$163:$D$167,$B110,$AO$120:$AO$124,BK$3))&lt;&gt;0,(SUMIFS(Effektmåling!$J$163:$J$167,Effektmåling!$D$163:$D$167,$B110,$AO$120:$AO$124,BK$3))*-AW110,"")</f>
        <v/>
      </c>
      <c r="BL110" s="29" t="str">
        <f>IF((SUMIFS(Effektmåling!$J$163:$J$167,Effektmåling!$D$163:$D$167,$B110,$AO$120:$AO$124,BL$3))&lt;&gt;0,(SUMIFS(Effektmåling!$J$163:$J$167,Effektmåling!$D$163:$D$167,$B110,$AO$120:$AO$124,BL$3))*-AX110,"")</f>
        <v/>
      </c>
      <c r="BM110" s="29" t="str">
        <f>IF((SUMIFS(Effektmåling!$J$163:$J$167,Effektmåling!$D$163:$D$167,$B110,$AO$120:$AO$124,BM$3))&lt;&gt;0,(SUMIFS(Effektmåling!$J$163:$J$167,Effektmåling!$D$163:$D$167,$B110,$AO$120:$AO$124,BM$3))*-AY110,"")</f>
        <v/>
      </c>
    </row>
    <row r="111" spans="1:65" x14ac:dyDescent="0.15">
      <c r="A111" s="474">
        <f t="shared" si="75"/>
        <v>47</v>
      </c>
      <c r="B111" s="19" t="s">
        <v>292</v>
      </c>
      <c r="C111" s="19">
        <v>1</v>
      </c>
      <c r="D111" s="57">
        <v>0</v>
      </c>
      <c r="E111" s="57">
        <v>0</v>
      </c>
      <c r="F111" s="57">
        <v>0</v>
      </c>
      <c r="G111" s="104">
        <v>0</v>
      </c>
      <c r="H111" s="22">
        <f t="shared" si="100"/>
        <v>-1E-4</v>
      </c>
      <c r="I111" s="57">
        <v>0</v>
      </c>
      <c r="J111" s="57">
        <v>0</v>
      </c>
      <c r="K111" s="57">
        <v>0</v>
      </c>
      <c r="L111" s="74">
        <v>0</v>
      </c>
      <c r="M111" s="74">
        <v>0</v>
      </c>
      <c r="O111" s="40">
        <f t="shared" si="101"/>
        <v>0</v>
      </c>
      <c r="P111" s="480">
        <f>(IF(Effektmåling!$Q$241="Ja",-0.3*'DB materialer'!D51+G111,G111))-E111</f>
        <v>0</v>
      </c>
      <c r="Q111" s="480">
        <f>(IF(Effektmåling!$Q$241="Ja",1.3*H111,H111))-E111</f>
        <v>-1E-4</v>
      </c>
      <c r="R111" s="480">
        <f>(IF(Effektmåling!$Q$241="Ja",-0.3*'DB materialer'!D51+G111,G111))-F111</f>
        <v>0</v>
      </c>
      <c r="S111" s="480">
        <f>(IF(Effektmåling!$Q$241="Ja",1.3*H111,H111))-F111</f>
        <v>-1E-4</v>
      </c>
      <c r="T111" s="480">
        <f>(IF(Effektmåling!$Q$241="Ja",1.3*H111,H111))-(IF(Effektmåling!$Q$241="Ja",-0.3*'DB materialer'!D51+G111,G111))</f>
        <v>-1E-4</v>
      </c>
      <c r="AE111" s="474">
        <f t="shared" si="76"/>
        <v>45</v>
      </c>
      <c r="AF111" s="29" t="str">
        <f>IF((SUMIFS(Effektmåling!$J$178:$J$182,Effektmåling!$D$178:$D$182,$B111,$AH$120:$AH$124,'DB materialer'!AF$3))&lt;&gt;0,(SUMIFS(Effektmåling!$J$178:$J$182,Effektmåling!$D$178:$D$182,$B111,$AH$120:$AH$124,'DB materialer'!AF$3))*-O111,"")</f>
        <v/>
      </c>
      <c r="AG111" s="29" t="str">
        <f>IF((SUMIFS(Effektmåling!$J$178:$J$182,Effektmåling!$D$178:$D$182,$B111,$AH$120:$AH$124,'DB materialer'!AG$3))&lt;&gt;0,(SUMIFS(Effektmåling!$J$178:$J$182,Effektmåling!$D$178:$D$182,$B111,$AH$120:$AH$124,'DB materialer'!AG$3))*-P111,"")</f>
        <v/>
      </c>
      <c r="AH111" s="29" t="str">
        <f>IF((SUMIFS(Effektmåling!$J$178:$J$182,Effektmåling!$D$178:$D$182,$B111,$AH$120:$AH$124,'DB materialer'!AH$3))&lt;&gt;0,(SUMIFS(Effektmåling!$J$178:$J$182,Effektmåling!$D$178:$D$182,$B111,$AH$120:$AH$124,'DB materialer'!AH$3))*-Q111,"")</f>
        <v/>
      </c>
      <c r="AI111" s="29" t="str">
        <f>IF((SUMIFS(Effektmåling!$J$178:$J$182,Effektmåling!$D$178:$D$182,$B111,$AH$120:$AH$124,'DB materialer'!AI$3))&lt;&gt;0,(SUMIFS(Effektmåling!$J$178:$J$182,Effektmåling!$D$178:$D$182,$B111,$AH$120:$AH$124,'DB materialer'!AI$3))*-R111,"")</f>
        <v/>
      </c>
      <c r="AJ111" s="29" t="str">
        <f>IF((SUMIFS(Effektmåling!$J$178:$J$182,Effektmåling!$D$178:$D$182,$B111,$AH$120:$AH$124,'DB materialer'!AJ$3))&lt;&gt;0,(SUMIFS(Effektmåling!$J$178:$J$182,Effektmåling!$D$178:$D$182,$B111,$AH$120:$AH$124,'DB materialer'!AJ$3))*-S111,"")</f>
        <v/>
      </c>
      <c r="AK111" s="29" t="str">
        <f>IF((SUMIFS(Effektmåling!$J$178:$J$182,Effektmåling!$D$178:$D$182,$B111,$AH$120:$AH$124,'DB materialer'!AK$3))&lt;&gt;0,(SUMIFS(Effektmåling!$J$178:$J$182,Effektmåling!$D$178:$D$182,$B111,$AH$120:$AH$124,'DB materialer'!AK$3))*-T111,"")</f>
        <v/>
      </c>
      <c r="AM111" s="29" t="str">
        <f>IF((SUMIFS(Effektmåling!$J$163:$J$167,Effektmåling!$D$163:$D$167,$B111,$AO$120:$AO$124,'DB materialer'!AM$3))&lt;&gt;0,(SUMIFS(Effektmåling!$J$163:$J$167,Effektmåling!$D$163:$D$167,$B111,$AO$120:$AO$124,'DB materialer'!AM$3))*(-O111)*($C$122),"")</f>
        <v/>
      </c>
      <c r="AN111" s="29" t="str">
        <f>IF((SUMIFS(Effektmåling!$J$163:$J$167,Effektmåling!$D$163:$D$167,$B111,$AO$120:$AO$124,'DB materialer'!AN$3))&lt;&gt;0,(SUMIFS(Effektmåling!$J$163:$J$167,Effektmåling!$D$163:$D$167,$B111,$AO$120:$AO$124,'DB materialer'!AN$3))*(-P111)*($C$122),"")</f>
        <v/>
      </c>
      <c r="AO111" s="29" t="str">
        <f>IF((SUMIFS(Effektmåling!$J$163:$J$167,Effektmåling!$D$163:$D$167,$B111,$AO$120:$AO$124,'DB materialer'!AO$3))&lt;&gt;0,(SUMIFS(Effektmåling!$J$163:$J$167,Effektmåling!$D$163:$D$167,$B111,$AO$120:$AO$124,'DB materialer'!AO$3))*(-Q111)*($C$122),"")</f>
        <v/>
      </c>
      <c r="AP111" s="29" t="str">
        <f>IF((SUMIFS(Effektmåling!$J$163:$J$167,Effektmåling!$D$163:$D$167,$B111,$AO$120:$AO$124,'DB materialer'!AP$3))&lt;&gt;0,(SUMIFS(Effektmåling!$J$163:$J$167,Effektmåling!$D$163:$D$167,$B111,$AO$120:$AO$124,'DB materialer'!AP$3))*(-R111)*($C$122),"")</f>
        <v/>
      </c>
      <c r="AQ111" s="29" t="str">
        <f>IF((SUMIFS(Effektmåling!$J$163:$J$167,Effektmåling!$D$163:$D$167,$B111,$AO$120:$AO$124,'DB materialer'!AQ$3))&lt;&gt;0,(SUMIFS(Effektmåling!$J$163:$J$167,Effektmåling!$D$163:$D$167,$B111,$AO$120:$AO$124,'DB materialer'!AQ$3))*(-S111)*($C$122),"")</f>
        <v/>
      </c>
      <c r="AR111" s="29" t="str">
        <f>IF((SUMIFS(Effektmåling!$J$163:$J$167,Effektmåling!$D$163:$D$167,$B111,$AO$120:$AO$124,'DB materialer'!AR$3))&lt;&gt;0,(SUMIFS(Effektmåling!$J$163:$J$167,Effektmåling!$D$163:$D$167,$B111,$AO$120:$AO$124,'DB materialer'!AR$3))*(-T111)*($C$122),"")</f>
        <v/>
      </c>
      <c r="AT111" s="30">
        <f t="shared" si="102"/>
        <v>1.0000000000000001E-30</v>
      </c>
      <c r="AU111" s="40">
        <f t="shared" si="103"/>
        <v>1.0000000000000001E-30</v>
      </c>
      <c r="AV111" s="41">
        <f t="shared" si="104"/>
        <v>1.0000000000000001E-30</v>
      </c>
      <c r="AW111" s="40">
        <f t="shared" si="105"/>
        <v>1.0000000000000001E-30</v>
      </c>
      <c r="AX111" s="41">
        <f t="shared" si="106"/>
        <v>1.0000000000000001E-30</v>
      </c>
      <c r="AY111" s="41">
        <f t="shared" si="107"/>
        <v>1.0000000000000001E-30</v>
      </c>
      <c r="BA111" s="29" t="str">
        <f>IF((SUMIFS(Effektmåling!$J$178:$J$182,Effektmåling!$D$178:$D$182,$B111,$AH$120:$AH$124,BA$3))&lt;&gt;0,(SUMIFS(Effektmåling!$J$178:$J$182,Effektmåling!$D$178:$D$182,$B111,$AH$120:$AH$124,BA$3))*-AT111,"")</f>
        <v/>
      </c>
      <c r="BB111" s="29" t="str">
        <f>IF((SUMIFS(Effektmåling!$J$178:$J$182,Effektmåling!$D$178:$D$182,$B111,$AH$120:$AH$124,BB$3))&lt;&gt;0,(SUMIFS(Effektmåling!$J$178:$J$182,Effektmåling!$D$178:$D$182,$B111,$AH$120:$AH$124,BB$3))*-AU111,"")</f>
        <v/>
      </c>
      <c r="BC111" s="29" t="str">
        <f>IF((SUMIFS(Effektmåling!$J$178:$J$182,Effektmåling!$D$178:$D$182,$B111,$AH$120:$AH$124,BC$3))&lt;&gt;0,(SUMIFS(Effektmåling!$J$178:$J$182,Effektmåling!$D$178:$D$182,$B111,$AH$120:$AH$124,BC$3))*-AV111,"")</f>
        <v/>
      </c>
      <c r="BD111" s="29" t="str">
        <f>IF((SUMIFS(Effektmåling!$J$178:$J$182,Effektmåling!$D$178:$D$182,$B111,$AH$120:$AH$124,BD$3))&lt;&gt;0,(SUMIFS(Effektmåling!$J$178:$J$182,Effektmåling!$D$178:$D$182,$B111,$AH$120:$AH$124,BD$3))*-AW111,"")</f>
        <v/>
      </c>
      <c r="BE111" s="29" t="str">
        <f>IF((SUMIFS(Effektmåling!$J$178:$J$182,Effektmåling!$D$178:$D$182,$B111,$AH$120:$AH$124,BE$3))&lt;&gt;0,(SUMIFS(Effektmåling!$J$178:$J$182,Effektmåling!$D$178:$D$182,$B111,$AH$120:$AH$124,BE$3))*-AX111,"")</f>
        <v/>
      </c>
      <c r="BF111" s="29" t="str">
        <f>IF((SUMIFS(Effektmåling!$J$178:$J$182,Effektmåling!$D$178:$D$182,$B111,$AH$120:$AH$124,BF$3))&lt;&gt;0,(SUMIFS(Effektmåling!$J$178:$J$182,Effektmåling!$D$178:$D$182,$B111,$AH$120:$AH$124,BF$3))*-AY111,"")</f>
        <v/>
      </c>
      <c r="BH111" s="29" t="str">
        <f>IF((SUMIFS(Effektmåling!$J$163:$J$167,Effektmåling!$D$163:$D$167,$B111,$AO$120:$AO$124,BH$3))&lt;&gt;0,(SUMIFS(Effektmåling!$J$163:$J$167,Effektmåling!$D$163:$D$167,$B111,$AO$120:$AO$124,BH$3))*-AT111,"")</f>
        <v/>
      </c>
      <c r="BI111" s="29" t="str">
        <f>IF((SUMIFS(Effektmåling!$J$163:$J$167,Effektmåling!$D$163:$D$167,$B111,$AO$120:$AO$124,BI$3))&lt;&gt;0,(SUMIFS(Effektmåling!$J$163:$J$167,Effektmåling!$D$163:$D$167,$B111,$AO$120:$AO$124,BI$3))*-AU111,"")</f>
        <v/>
      </c>
      <c r="BJ111" s="29" t="str">
        <f>IF((SUMIFS(Effektmåling!$J$163:$J$167,Effektmåling!$D$163:$D$167,$B111,$AO$120:$AO$124,BJ$3))&lt;&gt;0,(SUMIFS(Effektmåling!$J$163:$J$167,Effektmåling!$D$163:$D$167,$B111,$AO$120:$AO$124,BJ$3))*-AV111,"")</f>
        <v/>
      </c>
      <c r="BK111" s="29" t="str">
        <f>IF((SUMIFS(Effektmåling!$J$163:$J$167,Effektmåling!$D$163:$D$167,$B111,$AO$120:$AO$124,BK$3))&lt;&gt;0,(SUMIFS(Effektmåling!$J$163:$J$167,Effektmåling!$D$163:$D$167,$B111,$AO$120:$AO$124,BK$3))*-AW111,"")</f>
        <v/>
      </c>
      <c r="BL111" s="29" t="str">
        <f>IF((SUMIFS(Effektmåling!$J$163:$J$167,Effektmåling!$D$163:$D$167,$B111,$AO$120:$AO$124,BL$3))&lt;&gt;0,(SUMIFS(Effektmåling!$J$163:$J$167,Effektmåling!$D$163:$D$167,$B111,$AO$120:$AO$124,BL$3))*-AX111,"")</f>
        <v/>
      </c>
      <c r="BM111" s="29" t="str">
        <f>IF((SUMIFS(Effektmåling!$J$163:$J$167,Effektmåling!$D$163:$D$167,$B111,$AO$120:$AO$124,BM$3))&lt;&gt;0,(SUMIFS(Effektmåling!$J$163:$J$167,Effektmåling!$D$163:$D$167,$B111,$AO$120:$AO$124,BM$3))*-AY111,"")</f>
        <v/>
      </c>
    </row>
    <row r="112" spans="1:65" x14ac:dyDescent="0.15">
      <c r="A112" s="474">
        <f t="shared" si="75"/>
        <v>48</v>
      </c>
      <c r="B112" s="29" t="s">
        <v>293</v>
      </c>
      <c r="C112" s="29">
        <v>1</v>
      </c>
      <c r="D112" s="57">
        <v>0</v>
      </c>
      <c r="E112" s="57">
        <v>0</v>
      </c>
      <c r="F112" s="57">
        <v>0</v>
      </c>
      <c r="G112" s="118">
        <v>0</v>
      </c>
      <c r="H112" s="167">
        <f t="shared" si="100"/>
        <v>-0.9</v>
      </c>
      <c r="I112" s="57">
        <v>0</v>
      </c>
      <c r="J112" s="57">
        <v>0</v>
      </c>
      <c r="K112" s="57">
        <v>0</v>
      </c>
      <c r="L112" s="74">
        <v>0</v>
      </c>
      <c r="M112" s="74">
        <v>0</v>
      </c>
      <c r="O112" s="40">
        <f t="shared" si="101"/>
        <v>0</v>
      </c>
      <c r="P112" s="480">
        <f>(IF(Effektmåling!$Q$241="Ja",-0.3*'DB materialer'!D52+G112,G112))-E112</f>
        <v>0</v>
      </c>
      <c r="Q112" s="480">
        <f>(IF(Effektmåling!$Q$241="Ja",1.3*H112,H112))-E112</f>
        <v>-0.9</v>
      </c>
      <c r="R112" s="480">
        <f>(IF(Effektmåling!$Q$241="Ja",-0.3*'DB materialer'!D52+G112,G112))-F112</f>
        <v>0</v>
      </c>
      <c r="S112" s="480">
        <f>(IF(Effektmåling!$Q$241="Ja",1.3*H112,H112))-F112</f>
        <v>-0.9</v>
      </c>
      <c r="T112" s="480">
        <f>(IF(Effektmåling!$Q$241="Ja",1.3*H112,H112))-(IF(Effektmåling!$Q$241="Ja",-0.3*'DB materialer'!D52+G112,G112))</f>
        <v>-0.9</v>
      </c>
      <c r="AE112" s="474">
        <f t="shared" si="76"/>
        <v>46</v>
      </c>
      <c r="AF112" s="29" t="str">
        <f>IF((SUMIFS(Effektmåling!$J$178:$J$182,Effektmåling!$D$178:$D$182,$B112,$AH$120:$AH$124,'DB materialer'!AF$3))&lt;&gt;0,(SUMIFS(Effektmåling!$J$178:$J$182,Effektmåling!$D$178:$D$182,$B112,$AH$120:$AH$124,'DB materialer'!AF$3))*-O112,"")</f>
        <v/>
      </c>
      <c r="AG112" s="29" t="str">
        <f>IF((SUMIFS(Effektmåling!$J$178:$J$182,Effektmåling!$D$178:$D$182,$B112,$AH$120:$AH$124,'DB materialer'!AG$3))&lt;&gt;0,(SUMIFS(Effektmåling!$J$178:$J$182,Effektmåling!$D$178:$D$182,$B112,$AH$120:$AH$124,'DB materialer'!AG$3))*-P112,"")</f>
        <v/>
      </c>
      <c r="AH112" s="29" t="str">
        <f>IF((SUMIFS(Effektmåling!$J$178:$J$182,Effektmåling!$D$178:$D$182,$B112,$AH$120:$AH$124,'DB materialer'!AH$3))&lt;&gt;0,(SUMIFS(Effektmåling!$J$178:$J$182,Effektmåling!$D$178:$D$182,$B112,$AH$120:$AH$124,'DB materialer'!AH$3))*-Q112,"")</f>
        <v/>
      </c>
      <c r="AI112" s="29" t="str">
        <f>IF((SUMIFS(Effektmåling!$J$178:$J$182,Effektmåling!$D$178:$D$182,$B112,$AH$120:$AH$124,'DB materialer'!AI$3))&lt;&gt;0,(SUMIFS(Effektmåling!$J$178:$J$182,Effektmåling!$D$178:$D$182,$B112,$AH$120:$AH$124,'DB materialer'!AI$3))*-R112,"")</f>
        <v/>
      </c>
      <c r="AJ112" s="29" t="str">
        <f>IF((SUMIFS(Effektmåling!$J$178:$J$182,Effektmåling!$D$178:$D$182,$B112,$AH$120:$AH$124,'DB materialer'!AJ$3))&lt;&gt;0,(SUMIFS(Effektmåling!$J$178:$J$182,Effektmåling!$D$178:$D$182,$B112,$AH$120:$AH$124,'DB materialer'!AJ$3))*-S112,"")</f>
        <v/>
      </c>
      <c r="AK112" s="29" t="str">
        <f>IF((SUMIFS(Effektmåling!$J$178:$J$182,Effektmåling!$D$178:$D$182,$B112,$AH$120:$AH$124,'DB materialer'!AK$3))&lt;&gt;0,(SUMIFS(Effektmåling!$J$178:$J$182,Effektmåling!$D$178:$D$182,$B112,$AH$120:$AH$124,'DB materialer'!AK$3))*-T112,"")</f>
        <v/>
      </c>
      <c r="AM112" s="29" t="str">
        <f>IF((SUMIFS(Effektmåling!$J$163:$J$167,Effektmåling!$D$163:$D$167,$B112,$AO$120:$AO$124,'DB materialer'!AM$3))&lt;&gt;0,(SUMIFS(Effektmåling!$J$163:$J$167,Effektmåling!$D$163:$D$167,$B112,$AO$120:$AO$124,'DB materialer'!AM$3))*(-O112)*($C$122),"")</f>
        <v/>
      </c>
      <c r="AN112" s="29" t="str">
        <f>IF((SUMIFS(Effektmåling!$J$163:$J$167,Effektmåling!$D$163:$D$167,$B112,$AO$120:$AO$124,'DB materialer'!AN$3))&lt;&gt;0,(SUMIFS(Effektmåling!$J$163:$J$167,Effektmåling!$D$163:$D$167,$B112,$AO$120:$AO$124,'DB materialer'!AN$3))*(-P112)*($C$122),"")</f>
        <v/>
      </c>
      <c r="AO112" s="29" t="str">
        <f>IF((SUMIFS(Effektmåling!$J$163:$J$167,Effektmåling!$D$163:$D$167,$B112,$AO$120:$AO$124,'DB materialer'!AO$3))&lt;&gt;0,(SUMIFS(Effektmåling!$J$163:$J$167,Effektmåling!$D$163:$D$167,$B112,$AO$120:$AO$124,'DB materialer'!AO$3))*(-Q112)*($C$122),"")</f>
        <v/>
      </c>
      <c r="AP112" s="29" t="str">
        <f>IF((SUMIFS(Effektmåling!$J$163:$J$167,Effektmåling!$D$163:$D$167,$B112,$AO$120:$AO$124,'DB materialer'!AP$3))&lt;&gt;0,(SUMIFS(Effektmåling!$J$163:$J$167,Effektmåling!$D$163:$D$167,$B112,$AO$120:$AO$124,'DB materialer'!AP$3))*(-R112)*($C$122),"")</f>
        <v/>
      </c>
      <c r="AQ112" s="29" t="str">
        <f>IF((SUMIFS(Effektmåling!$J$163:$J$167,Effektmåling!$D$163:$D$167,$B112,$AO$120:$AO$124,'DB materialer'!AQ$3))&lt;&gt;0,(SUMIFS(Effektmåling!$J$163:$J$167,Effektmåling!$D$163:$D$167,$B112,$AO$120:$AO$124,'DB materialer'!AQ$3))*(-S112)*($C$122),"")</f>
        <v/>
      </c>
      <c r="AR112" s="29" t="str">
        <f>IF((SUMIFS(Effektmåling!$J$163:$J$167,Effektmåling!$D$163:$D$167,$B112,$AO$120:$AO$124,'DB materialer'!AR$3))&lt;&gt;0,(SUMIFS(Effektmåling!$J$163:$J$167,Effektmåling!$D$163:$D$167,$B112,$AO$120:$AO$124,'DB materialer'!AR$3))*(-T112)*($C$122),"")</f>
        <v/>
      </c>
      <c r="AT112" s="30">
        <f t="shared" si="102"/>
        <v>1.0000000000000001E-30</v>
      </c>
      <c r="AU112" s="40">
        <f t="shared" si="103"/>
        <v>1.0000000000000001E-30</v>
      </c>
      <c r="AV112" s="41">
        <f t="shared" si="104"/>
        <v>1.0000000000000001E-30</v>
      </c>
      <c r="AW112" s="40">
        <f t="shared" si="105"/>
        <v>1.0000000000000001E-30</v>
      </c>
      <c r="AX112" s="41">
        <f t="shared" si="106"/>
        <v>1.0000000000000001E-30</v>
      </c>
      <c r="AY112" s="41">
        <f t="shared" si="107"/>
        <v>1.0000000000000001E-30</v>
      </c>
      <c r="BA112" s="29" t="str">
        <f>IF((SUMIFS(Effektmåling!$J$178:$J$182,Effektmåling!$D$178:$D$182,$B112,$AH$120:$AH$124,BA$3))&lt;&gt;0,(SUMIFS(Effektmåling!$J$178:$J$182,Effektmåling!$D$178:$D$182,$B112,$AH$120:$AH$124,BA$3))*-AT112,"")</f>
        <v/>
      </c>
      <c r="BB112" s="29" t="str">
        <f>IF((SUMIFS(Effektmåling!$J$178:$J$182,Effektmåling!$D$178:$D$182,$B112,$AH$120:$AH$124,BB$3))&lt;&gt;0,(SUMIFS(Effektmåling!$J$178:$J$182,Effektmåling!$D$178:$D$182,$B112,$AH$120:$AH$124,BB$3))*-AU112,"")</f>
        <v/>
      </c>
      <c r="BC112" s="29" t="str">
        <f>IF((SUMIFS(Effektmåling!$J$178:$J$182,Effektmåling!$D$178:$D$182,$B112,$AH$120:$AH$124,BC$3))&lt;&gt;0,(SUMIFS(Effektmåling!$J$178:$J$182,Effektmåling!$D$178:$D$182,$B112,$AH$120:$AH$124,BC$3))*-AV112,"")</f>
        <v/>
      </c>
      <c r="BD112" s="29" t="str">
        <f>IF((SUMIFS(Effektmåling!$J$178:$J$182,Effektmåling!$D$178:$D$182,$B112,$AH$120:$AH$124,BD$3))&lt;&gt;0,(SUMIFS(Effektmåling!$J$178:$J$182,Effektmåling!$D$178:$D$182,$B112,$AH$120:$AH$124,BD$3))*-AW112,"")</f>
        <v/>
      </c>
      <c r="BE112" s="29" t="str">
        <f>IF((SUMIFS(Effektmåling!$J$178:$J$182,Effektmåling!$D$178:$D$182,$B112,$AH$120:$AH$124,BE$3))&lt;&gt;0,(SUMIFS(Effektmåling!$J$178:$J$182,Effektmåling!$D$178:$D$182,$B112,$AH$120:$AH$124,BE$3))*-AX112,"")</f>
        <v/>
      </c>
      <c r="BF112" s="29" t="str">
        <f>IF((SUMIFS(Effektmåling!$J$178:$J$182,Effektmåling!$D$178:$D$182,$B112,$AH$120:$AH$124,BF$3))&lt;&gt;0,(SUMIFS(Effektmåling!$J$178:$J$182,Effektmåling!$D$178:$D$182,$B112,$AH$120:$AH$124,BF$3))*-AY112,"")</f>
        <v/>
      </c>
      <c r="BG112" s="29"/>
      <c r="BH112" s="29" t="str">
        <f>IF((SUMIFS(Effektmåling!$J$163:$J$167,Effektmåling!$D$163:$D$167,$B112,$AO$120:$AO$124,BH$3))&lt;&gt;0,(SUMIFS(Effektmåling!$J$163:$J$167,Effektmåling!$D$163:$D$167,$B112,$AO$120:$AO$124,BH$3))*-AT112,"")</f>
        <v/>
      </c>
      <c r="BI112" s="29" t="str">
        <f>IF((SUMIFS(Effektmåling!$J$163:$J$167,Effektmåling!$D$163:$D$167,$B112,$AO$120:$AO$124,BI$3))&lt;&gt;0,(SUMIFS(Effektmåling!$J$163:$J$167,Effektmåling!$D$163:$D$167,$B112,$AO$120:$AO$124,BI$3))*-AU112,"")</f>
        <v/>
      </c>
      <c r="BJ112" s="29" t="str">
        <f>IF((SUMIFS(Effektmåling!$J$163:$J$167,Effektmåling!$D$163:$D$167,$B112,$AO$120:$AO$124,BJ$3))&lt;&gt;0,(SUMIFS(Effektmåling!$J$163:$J$167,Effektmåling!$D$163:$D$167,$B112,$AO$120:$AO$124,BJ$3))*-AV112,"")</f>
        <v/>
      </c>
      <c r="BK112" s="29" t="str">
        <f>IF((SUMIFS(Effektmåling!$J$163:$J$167,Effektmåling!$D$163:$D$167,$B112,$AO$120:$AO$124,BK$3))&lt;&gt;0,(SUMIFS(Effektmåling!$J$163:$J$167,Effektmåling!$D$163:$D$167,$B112,$AO$120:$AO$124,BK$3))*-AW112,"")</f>
        <v/>
      </c>
      <c r="BL112" s="29" t="str">
        <f>IF((SUMIFS(Effektmåling!$J$163:$J$167,Effektmåling!$D$163:$D$167,$B112,$AO$120:$AO$124,BL$3))&lt;&gt;0,(SUMIFS(Effektmåling!$J$163:$J$167,Effektmåling!$D$163:$D$167,$B112,$AO$120:$AO$124,BL$3))*-AX112,"")</f>
        <v/>
      </c>
      <c r="BM112" s="29" t="str">
        <f>IF((SUMIFS(Effektmåling!$J$163:$J$167,Effektmåling!$D$163:$D$167,$B112,$AO$120:$AO$124,BM$3))&lt;&gt;0,(SUMIFS(Effektmåling!$J$163:$J$167,Effektmåling!$D$163:$D$167,$B112,$AO$120:$AO$124,BM$3))*-AY112,"")</f>
        <v/>
      </c>
    </row>
    <row r="113" spans="1:65" x14ac:dyDescent="0.15">
      <c r="A113" s="474">
        <f t="shared" si="75"/>
        <v>49</v>
      </c>
      <c r="B113" s="150" t="s">
        <v>294</v>
      </c>
      <c r="C113" s="18" t="s">
        <v>245</v>
      </c>
      <c r="D113" s="18" t="s">
        <v>245</v>
      </c>
      <c r="E113" s="18" t="s">
        <v>245</v>
      </c>
      <c r="F113" s="18" t="s">
        <v>245</v>
      </c>
      <c r="G113" s="18" t="s">
        <v>245</v>
      </c>
      <c r="H113" s="18" t="s">
        <v>245</v>
      </c>
      <c r="I113" s="18" t="s">
        <v>245</v>
      </c>
      <c r="J113" s="18" t="s">
        <v>245</v>
      </c>
      <c r="K113" s="18" t="s">
        <v>245</v>
      </c>
      <c r="L113" s="18" t="s">
        <v>245</v>
      </c>
      <c r="M113" s="18" t="s">
        <v>245</v>
      </c>
      <c r="N113" s="48"/>
      <c r="O113" s="149"/>
      <c r="P113" s="480"/>
      <c r="Q113" s="480"/>
      <c r="R113" s="480"/>
      <c r="S113" s="480"/>
      <c r="T113" s="480"/>
      <c r="AE113" s="474">
        <f t="shared" si="76"/>
        <v>47</v>
      </c>
      <c r="AF113" s="45"/>
      <c r="AG113" s="45"/>
      <c r="AH113" s="45"/>
      <c r="AI113" s="45"/>
      <c r="AJ113" s="45"/>
      <c r="AK113" s="45"/>
      <c r="AM113" s="45"/>
      <c r="AN113" s="45"/>
      <c r="AO113" s="45"/>
      <c r="AP113" s="45"/>
      <c r="AQ113" s="45"/>
      <c r="AR113" s="45"/>
      <c r="AT113" s="47"/>
      <c r="AU113" s="149"/>
      <c r="AV113" s="51"/>
      <c r="AW113" s="149"/>
      <c r="AX113" s="51"/>
      <c r="AY113" s="51"/>
      <c r="BA113" s="45"/>
      <c r="BB113" s="45"/>
      <c r="BC113" s="45"/>
      <c r="BD113" s="45"/>
      <c r="BE113" s="45"/>
      <c r="BF113" s="45"/>
      <c r="BH113" s="45"/>
      <c r="BI113" s="45"/>
      <c r="BJ113" s="45"/>
      <c r="BK113" s="45"/>
      <c r="BL113" s="45"/>
      <c r="BM113" s="45"/>
    </row>
    <row r="114" spans="1:65" x14ac:dyDescent="0.15">
      <c r="A114" s="474">
        <f t="shared" si="75"/>
        <v>50</v>
      </c>
      <c r="B114" s="48" t="str">
        <f>Dropdowns!D52</f>
        <v>Materiale 1</v>
      </c>
      <c r="C114" s="48">
        <v>1</v>
      </c>
      <c r="D114" s="48">
        <v>0</v>
      </c>
      <c r="E114" s="48">
        <v>0</v>
      </c>
      <c r="F114" s="48">
        <f>'Egne Materialer'!J19</f>
        <v>0</v>
      </c>
      <c r="G114" s="48">
        <f>'Egne Materialer'!K19</f>
        <v>0</v>
      </c>
      <c r="H114" s="48">
        <f>'Egne Materialer'!L19</f>
        <v>0</v>
      </c>
      <c r="I114" s="48">
        <v>0</v>
      </c>
      <c r="J114" s="48">
        <v>0</v>
      </c>
      <c r="K114" s="48">
        <f>'Egne Materialer'!O19</f>
        <v>0</v>
      </c>
      <c r="L114" s="48">
        <f>'Egne Materialer'!P19</f>
        <v>0</v>
      </c>
      <c r="M114" s="48">
        <f>'Egne Materialer'!Q19</f>
        <v>0</v>
      </c>
      <c r="N114" s="48"/>
      <c r="O114" s="40">
        <f>F114-E114</f>
        <v>0</v>
      </c>
      <c r="P114" s="480">
        <f>(IF(Effektmåling!$Q$241="Ja",-0.3*'DB materialer'!D54+G114,G114))-E114</f>
        <v>0</v>
      </c>
      <c r="Q114" s="480">
        <f>(IF(Effektmåling!$Q$241="Ja",1.3*H114,H114))-E114</f>
        <v>0</v>
      </c>
      <c r="R114" s="480">
        <f>(IF(Effektmåling!$Q$241="Ja",-0.3*'DB materialer'!D54+G114,G114))-F114</f>
        <v>0</v>
      </c>
      <c r="S114" s="480">
        <f>(IF(Effektmåling!$Q$241="Ja",1.3*H114,H114))-F114</f>
        <v>0</v>
      </c>
      <c r="T114" s="480">
        <f>(IF(Effektmåling!$Q$241="Ja",1.3*H114,H114))-(IF(Effektmåling!$Q$241="Ja",-0.3*'DB materialer'!D54+G114,G114))</f>
        <v>0</v>
      </c>
      <c r="AE114" s="474">
        <f t="shared" si="76"/>
        <v>48</v>
      </c>
      <c r="AF114" s="29" t="str">
        <f>IF((SUMIFS(Effektmåling!$J$178:$J$182,Effektmåling!$D$178:$D$182,$B114,$AH$120:$AH$124,'DB materialer'!AF$3))&lt;&gt;0,(SUMIFS(Effektmåling!$J$178:$J$182,Effektmåling!$D$178:$D$182,$B114,$AH$120:$AH$124,'DB materialer'!AF$3))*-O114,"")</f>
        <v/>
      </c>
      <c r="AG114" s="29" t="str">
        <f>IF((SUMIFS(Effektmåling!$J$178:$J$182,Effektmåling!$D$178:$D$182,$B114,$AH$120:$AH$124,'DB materialer'!AG$3))&lt;&gt;0,(SUMIFS(Effektmåling!$J$178:$J$182,Effektmåling!$D$178:$D$182,$B114,$AH$120:$AH$124,'DB materialer'!AG$3))*-P114,"")</f>
        <v/>
      </c>
      <c r="AH114" s="29" t="str">
        <f>IF((SUMIFS(Effektmåling!$J$178:$J$182,Effektmåling!$D$178:$D$182,$B114,$AH$120:$AH$124,'DB materialer'!AH$3))&lt;&gt;0,(SUMIFS(Effektmåling!$J$178:$J$182,Effektmåling!$D$178:$D$182,$B114,$AH$120:$AH$124,'DB materialer'!AH$3))*-Q114,"")</f>
        <v/>
      </c>
      <c r="AI114" s="29" t="str">
        <f>IF((SUMIFS(Effektmåling!$J$178:$J$182,Effektmåling!$D$178:$D$182,$B114,$AH$120:$AH$124,'DB materialer'!AI$3))&lt;&gt;0,(SUMIFS(Effektmåling!$J$178:$J$182,Effektmåling!$D$178:$D$182,$B114,$AH$120:$AH$124,'DB materialer'!AI$3))*-R114,"")</f>
        <v/>
      </c>
      <c r="AJ114" s="29" t="str">
        <f>IF((SUMIFS(Effektmåling!$J$178:$J$182,Effektmåling!$D$178:$D$182,$B114,$AH$120:$AH$124,'DB materialer'!AJ$3))&lt;&gt;0,(SUMIFS(Effektmåling!$J$178:$J$182,Effektmåling!$D$178:$D$182,$B114,$AH$120:$AH$124,'DB materialer'!AJ$3))*-S114,"")</f>
        <v/>
      </c>
      <c r="AK114" s="29" t="str">
        <f>IF((SUMIFS(Effektmåling!$J$178:$J$182,Effektmåling!$D$178:$D$182,$B114,$AH$120:$AH$124,'DB materialer'!AK$3))&lt;&gt;0,(SUMIFS(Effektmåling!$J$178:$J$182,Effektmåling!$D$178:$D$182,$B114,$AH$120:$AH$124,'DB materialer'!AK$3))*-T114,"")</f>
        <v/>
      </c>
      <c r="AM114" s="29" t="str">
        <f>IF((SUMIFS(Effektmåling!$J$163:$J$167,Effektmåling!$D$163:$D$167,$B114,$AO$120:$AO$124,'DB materialer'!AM$3))&lt;&gt;0,(SUMIFS(Effektmåling!$J$163:$J$167,Effektmåling!$D$163:$D$167,$B114,$AO$120:$AO$124,'DB materialer'!AM$3))*(-O114)*($C$122),"")</f>
        <v/>
      </c>
      <c r="AN114" s="29" t="str">
        <f>IF((SUMIFS(Effektmåling!$J$163:$J$167,Effektmåling!$D$163:$D$167,$B114,$AO$120:$AO$124,'DB materialer'!AN$3))&lt;&gt;0,(SUMIFS(Effektmåling!$J$163:$J$167,Effektmåling!$D$163:$D$167,$B114,$AO$120:$AO$124,'DB materialer'!AN$3))*(-P114)*($C$122),"")</f>
        <v/>
      </c>
      <c r="AO114" s="29" t="str">
        <f>IF((SUMIFS(Effektmåling!$J$163:$J$167,Effektmåling!$D$163:$D$167,$B114,$AO$120:$AO$124,'DB materialer'!AO$3))&lt;&gt;0,(SUMIFS(Effektmåling!$J$163:$J$167,Effektmåling!$D$163:$D$167,$B114,$AO$120:$AO$124,'DB materialer'!AO$3))*(-Q114)*($C$122),"")</f>
        <v/>
      </c>
      <c r="AP114" s="29" t="str">
        <f>IF((SUMIFS(Effektmåling!$J$163:$J$167,Effektmåling!$D$163:$D$167,$B114,$AO$120:$AO$124,'DB materialer'!AP$3))&lt;&gt;0,(SUMIFS(Effektmåling!$J$163:$J$167,Effektmåling!$D$163:$D$167,$B114,$AO$120:$AO$124,'DB materialer'!AP$3))*(-R114)*($C$122),"")</f>
        <v/>
      </c>
      <c r="AQ114" s="29" t="str">
        <f>IF((SUMIFS(Effektmåling!$J$163:$J$167,Effektmåling!$D$163:$D$167,$B114,$AO$120:$AO$124,'DB materialer'!AQ$3))&lt;&gt;0,(SUMIFS(Effektmåling!$J$163:$J$167,Effektmåling!$D$163:$D$167,$B114,$AO$120:$AO$124,'DB materialer'!AQ$3))*(-S114)*($C$122),"")</f>
        <v/>
      </c>
      <c r="AR114" s="29" t="str">
        <f>IF((SUMIFS(Effektmåling!$J$163:$J$167,Effektmåling!$D$163:$D$167,$B114,$AO$120:$AO$124,'DB materialer'!AR$3))&lt;&gt;0,(SUMIFS(Effektmåling!$J$163:$J$167,Effektmåling!$D$163:$D$167,$B114,$AO$120:$AO$124,'DB materialer'!AR$3))*(-T114)*($C$122),"")</f>
        <v/>
      </c>
      <c r="AT114" s="30">
        <f>IF((K114-J114)=0,1E-30,K114-J114)</f>
        <v>1.0000000000000001E-30</v>
      </c>
      <c r="AU114" s="40">
        <f>IF((L114-J114)=0,1E-30,L114-J114)</f>
        <v>1.0000000000000001E-30</v>
      </c>
      <c r="AV114" s="41">
        <f>IF((M114-J114)=0,1E-30,M114-J114)</f>
        <v>1.0000000000000001E-30</v>
      </c>
      <c r="AW114" s="40">
        <f>IF((L114-K114)=0,1E-30,L114-K114)</f>
        <v>1.0000000000000001E-30</v>
      </c>
      <c r="AX114" s="41">
        <f>IF((M114-K114)=0,1E-30,M114-K114)</f>
        <v>1.0000000000000001E-30</v>
      </c>
      <c r="AY114" s="41">
        <f>IF((M114-L114)=0,1E-30,M114-L114)</f>
        <v>1.0000000000000001E-30</v>
      </c>
      <c r="BA114" s="29" t="str">
        <f>IF((SUMIFS(Effektmåling!$J$178:$J$182,Effektmåling!$D$178:$D$182,$B114,$AH$120:$AH$124,BA$3))&lt;&gt;0,(SUMIFS(Effektmåling!$J$178:$J$182,Effektmåling!$D$178:$D$182,$B114,$AH$120:$AH$124,BA$3))*-AT114,"")</f>
        <v/>
      </c>
      <c r="BB114" s="29" t="str">
        <f>IF((SUMIFS(Effektmåling!$J$178:$J$182,Effektmåling!$D$178:$D$182,$B114,$AH$120:$AH$124,BB$3))&lt;&gt;0,(SUMIFS(Effektmåling!$J$178:$J$182,Effektmåling!$D$178:$D$182,$B114,$AH$120:$AH$124,BB$3))*-AU114,"")</f>
        <v/>
      </c>
      <c r="BC114" s="29" t="str">
        <f>IF((SUMIFS(Effektmåling!$J$178:$J$182,Effektmåling!$D$178:$D$182,$B114,$AH$120:$AH$124,BC$3))&lt;&gt;0,(SUMIFS(Effektmåling!$J$178:$J$182,Effektmåling!$D$178:$D$182,$B114,$AH$120:$AH$124,BC$3))*-AV114,"")</f>
        <v/>
      </c>
      <c r="BD114" s="29" t="str">
        <f>IF((SUMIFS(Effektmåling!$J$178:$J$182,Effektmåling!$D$178:$D$182,$B114,$AH$120:$AH$124,BD$3))&lt;&gt;0,(SUMIFS(Effektmåling!$J$178:$J$182,Effektmåling!$D$178:$D$182,$B114,$AH$120:$AH$124,BD$3))*-AW114,"")</f>
        <v/>
      </c>
      <c r="BE114" s="29" t="str">
        <f>IF((SUMIFS(Effektmåling!$J$178:$J$182,Effektmåling!$D$178:$D$182,$B114,$AH$120:$AH$124,BE$3))&lt;&gt;0,(SUMIFS(Effektmåling!$J$178:$J$182,Effektmåling!$D$178:$D$182,$B114,$AH$120:$AH$124,BE$3))*-AX114,"")</f>
        <v/>
      </c>
      <c r="BF114" s="29" t="str">
        <f>IF((SUMIFS(Effektmåling!$J$178:$J$182,Effektmåling!$D$178:$D$182,$B114,$AH$120:$AH$124,BF$3))&lt;&gt;0,(SUMIFS(Effektmåling!$J$178:$J$182,Effektmåling!$D$178:$D$182,$B114,$AH$120:$AH$124,BF$3))*-AY114,"")</f>
        <v/>
      </c>
      <c r="BH114" s="29" t="str">
        <f>IF((SUMIFS(Effektmåling!$J$163:$J$167,Effektmåling!$D$163:$D$167,$B114,$AO$120:$AO$124,BH$3))&lt;&gt;0,(SUMIFS(Effektmåling!$J$163:$J$167,Effektmåling!$D$163:$D$167,$B114,$AO$120:$AO$124,BH$3))*-AT114,"")</f>
        <v/>
      </c>
      <c r="BI114" s="29" t="str">
        <f>IF((SUMIFS(Effektmåling!$J$163:$J$167,Effektmåling!$D$163:$D$167,$B114,$AO$120:$AO$124,BI$3))&lt;&gt;0,(SUMIFS(Effektmåling!$J$163:$J$167,Effektmåling!$D$163:$D$167,$B114,$AO$120:$AO$124,BI$3))*-AU114,"")</f>
        <v/>
      </c>
      <c r="BJ114" s="29" t="str">
        <f>IF((SUMIFS(Effektmåling!$J$163:$J$167,Effektmåling!$D$163:$D$167,$B114,$AO$120:$AO$124,BJ$3))&lt;&gt;0,(SUMIFS(Effektmåling!$J$163:$J$167,Effektmåling!$D$163:$D$167,$B114,$AO$120:$AO$124,BJ$3))*-AV114,"")</f>
        <v/>
      </c>
      <c r="BK114" s="29" t="str">
        <f>IF((SUMIFS(Effektmåling!$J$163:$J$167,Effektmåling!$D$163:$D$167,$B114,$AO$120:$AO$124,BK$3))&lt;&gt;0,(SUMIFS(Effektmåling!$J$163:$J$167,Effektmåling!$D$163:$D$167,$B114,$AO$120:$AO$124,BK$3))*-AW114,"")</f>
        <v/>
      </c>
      <c r="BL114" s="29" t="str">
        <f>IF((SUMIFS(Effektmåling!$J$163:$J$167,Effektmåling!$D$163:$D$167,$B114,$AO$120:$AO$124,BL$3))&lt;&gt;0,(SUMIFS(Effektmåling!$J$163:$J$167,Effektmåling!$D$163:$D$167,$B114,$AO$120:$AO$124,BL$3))*-AX114,"")</f>
        <v/>
      </c>
      <c r="BM114" s="29" t="str">
        <f>IF((SUMIFS(Effektmåling!$J$163:$J$167,Effektmåling!$D$163:$D$167,$B114,$AO$120:$AO$124,BM$3))&lt;&gt;0,(SUMIFS(Effektmåling!$J$163:$J$167,Effektmåling!$D$163:$D$167,$B114,$AO$120:$AO$124,BM$3))*-AY114,"")</f>
        <v/>
      </c>
    </row>
    <row r="115" spans="1:65" x14ac:dyDescent="0.15">
      <c r="A115" s="474">
        <f t="shared" si="75"/>
        <v>51</v>
      </c>
      <c r="B115" s="48" t="str">
        <f>Dropdowns!D53</f>
        <v>Materiale 2</v>
      </c>
      <c r="C115" s="48">
        <v>1</v>
      </c>
      <c r="D115" s="48">
        <v>0</v>
      </c>
      <c r="E115" s="48">
        <v>0</v>
      </c>
      <c r="F115" s="48">
        <f>'Egne Materialer'!J34</f>
        <v>0</v>
      </c>
      <c r="G115" s="48">
        <f>'Egne Materialer'!K34</f>
        <v>0</v>
      </c>
      <c r="H115" s="48">
        <f>'Egne Materialer'!L34</f>
        <v>0</v>
      </c>
      <c r="I115" s="48">
        <v>0</v>
      </c>
      <c r="J115" s="48">
        <v>0</v>
      </c>
      <c r="K115" s="48">
        <f>'Egne Materialer'!O34</f>
        <v>0</v>
      </c>
      <c r="L115" s="48">
        <f>'Egne Materialer'!P34</f>
        <v>0</v>
      </c>
      <c r="M115" s="48">
        <f>'Egne Materialer'!Q34</f>
        <v>0</v>
      </c>
      <c r="N115" s="48"/>
      <c r="O115" s="40">
        <f>F115-E115</f>
        <v>0</v>
      </c>
      <c r="P115" s="480">
        <f>(IF(Effektmåling!$Q$241="Ja",-0.3*'DB materialer'!D55+G115,G115))-E115</f>
        <v>0</v>
      </c>
      <c r="Q115" s="480">
        <f>(IF(Effektmåling!$Q$241="Ja",1.3*H115,H115))-E115</f>
        <v>0</v>
      </c>
      <c r="R115" s="480">
        <f>(IF(Effektmåling!$Q$241="Ja",-0.3*'DB materialer'!D55+G115,G115))-F115</f>
        <v>0</v>
      </c>
      <c r="S115" s="480">
        <f>(IF(Effektmåling!$Q$241="Ja",1.3*H115,H115))-F115</f>
        <v>0</v>
      </c>
      <c r="T115" s="480">
        <f>(IF(Effektmåling!$Q$241="Ja",1.3*H115,H115))-(IF(Effektmåling!$Q$241="Ja",-0.3*'DB materialer'!D55+G115,G115))</f>
        <v>0</v>
      </c>
      <c r="AE115" s="474">
        <f t="shared" si="76"/>
        <v>49</v>
      </c>
      <c r="AF115" s="29" t="str">
        <f>IF((SUMIFS(Effektmåling!$J$178:$J$182,Effektmåling!$D$178:$D$182,$B115,$AH$120:$AH$124,'DB materialer'!AF$3))&lt;&gt;0,(SUMIFS(Effektmåling!$J$178:$J$182,Effektmåling!$D$178:$D$182,$B115,$AH$120:$AH$124,'DB materialer'!AF$3))*-O115,"")</f>
        <v/>
      </c>
      <c r="AG115" s="29" t="str">
        <f>IF((SUMIFS(Effektmåling!$J$178:$J$182,Effektmåling!$D$178:$D$182,$B115,$AH$120:$AH$124,'DB materialer'!AG$3))&lt;&gt;0,(SUMIFS(Effektmåling!$J$178:$J$182,Effektmåling!$D$178:$D$182,$B115,$AH$120:$AH$124,'DB materialer'!AG$3))*-P115,"")</f>
        <v/>
      </c>
      <c r="AH115" s="29" t="str">
        <f>IF((SUMIFS(Effektmåling!$J$178:$J$182,Effektmåling!$D$178:$D$182,$B115,$AH$120:$AH$124,'DB materialer'!AH$3))&lt;&gt;0,(SUMIFS(Effektmåling!$J$178:$J$182,Effektmåling!$D$178:$D$182,$B115,$AH$120:$AH$124,'DB materialer'!AH$3))*-Q115,"")</f>
        <v/>
      </c>
      <c r="AI115" s="29" t="str">
        <f>IF((SUMIFS(Effektmåling!$J$178:$J$182,Effektmåling!$D$178:$D$182,$B115,$AH$120:$AH$124,'DB materialer'!AI$3))&lt;&gt;0,(SUMIFS(Effektmåling!$J$178:$J$182,Effektmåling!$D$178:$D$182,$B115,$AH$120:$AH$124,'DB materialer'!AI$3))*-R115,"")</f>
        <v/>
      </c>
      <c r="AJ115" s="29" t="str">
        <f>IF((SUMIFS(Effektmåling!$J$178:$J$182,Effektmåling!$D$178:$D$182,$B115,$AH$120:$AH$124,'DB materialer'!AJ$3))&lt;&gt;0,(SUMIFS(Effektmåling!$J$178:$J$182,Effektmåling!$D$178:$D$182,$B115,$AH$120:$AH$124,'DB materialer'!AJ$3))*-S115,"")</f>
        <v/>
      </c>
      <c r="AK115" s="29" t="str">
        <f>IF((SUMIFS(Effektmåling!$J$178:$J$182,Effektmåling!$D$178:$D$182,$B115,$AH$120:$AH$124,'DB materialer'!AK$3))&lt;&gt;0,(SUMIFS(Effektmåling!$J$178:$J$182,Effektmåling!$D$178:$D$182,$B115,$AH$120:$AH$124,'DB materialer'!AK$3))*-T115,"")</f>
        <v/>
      </c>
      <c r="AM115" s="29" t="str">
        <f>IF((SUMIFS(Effektmåling!$J$163:$J$167,Effektmåling!$D$163:$D$167,$B115,$AO$120:$AO$124,'DB materialer'!AM$3))&lt;&gt;0,(SUMIFS(Effektmåling!$J$163:$J$167,Effektmåling!$D$163:$D$167,$B115,$AO$120:$AO$124,'DB materialer'!AM$3))*(-O115)*($C$122),"")</f>
        <v/>
      </c>
      <c r="AN115" s="29" t="str">
        <f>IF((SUMIFS(Effektmåling!$J$163:$J$167,Effektmåling!$D$163:$D$167,$B115,$AO$120:$AO$124,'DB materialer'!AN$3))&lt;&gt;0,(SUMIFS(Effektmåling!$J$163:$J$167,Effektmåling!$D$163:$D$167,$B115,$AO$120:$AO$124,'DB materialer'!AN$3))*(-P115)*($C$122),"")</f>
        <v/>
      </c>
      <c r="AO115" s="29" t="str">
        <f>IF((SUMIFS(Effektmåling!$J$163:$J$167,Effektmåling!$D$163:$D$167,$B115,$AO$120:$AO$124,'DB materialer'!AO$3))&lt;&gt;0,(SUMIFS(Effektmåling!$J$163:$J$167,Effektmåling!$D$163:$D$167,$B115,$AO$120:$AO$124,'DB materialer'!AO$3))*(-Q115)*($C$122),"")</f>
        <v/>
      </c>
      <c r="AP115" s="29" t="str">
        <f>IF((SUMIFS(Effektmåling!$J$163:$J$167,Effektmåling!$D$163:$D$167,$B115,$AO$120:$AO$124,'DB materialer'!AP$3))&lt;&gt;0,(SUMIFS(Effektmåling!$J$163:$J$167,Effektmåling!$D$163:$D$167,$B115,$AO$120:$AO$124,'DB materialer'!AP$3))*(-R115)*($C$122),"")</f>
        <v/>
      </c>
      <c r="AQ115" s="29" t="str">
        <f>IF((SUMIFS(Effektmåling!$J$163:$J$167,Effektmåling!$D$163:$D$167,$B115,$AO$120:$AO$124,'DB materialer'!AQ$3))&lt;&gt;0,(SUMIFS(Effektmåling!$J$163:$J$167,Effektmåling!$D$163:$D$167,$B115,$AO$120:$AO$124,'DB materialer'!AQ$3))*(-S115)*($C$122),"")</f>
        <v/>
      </c>
      <c r="AR115" s="29" t="str">
        <f>IF((SUMIFS(Effektmåling!$J$163:$J$167,Effektmåling!$D$163:$D$167,$B115,$AO$120:$AO$124,'DB materialer'!AR$3))&lt;&gt;0,(SUMIFS(Effektmåling!$J$163:$J$167,Effektmåling!$D$163:$D$167,$B115,$AO$120:$AO$124,'DB materialer'!AR$3))*(-T115)*($C$122),"")</f>
        <v/>
      </c>
      <c r="AT115" s="30">
        <f>IF((K115-J115)=0,1E-30,K115-J115)</f>
        <v>1.0000000000000001E-30</v>
      </c>
      <c r="AU115" s="40">
        <f>IF((L115-J115)=0,1E-30,L115-J115)</f>
        <v>1.0000000000000001E-30</v>
      </c>
      <c r="AV115" s="41">
        <f>IF((M115-J115)=0,1E-30,M115-J115)</f>
        <v>1.0000000000000001E-30</v>
      </c>
      <c r="AW115" s="40">
        <f>IF((L115-K115)=0,1E-30,L115-K115)</f>
        <v>1.0000000000000001E-30</v>
      </c>
      <c r="AX115" s="41">
        <f>IF((M115-K115)=0,1E-30,M115-K115)</f>
        <v>1.0000000000000001E-30</v>
      </c>
      <c r="AY115" s="41">
        <f>IF((M115-L115)=0,1E-30,M115-L115)</f>
        <v>1.0000000000000001E-30</v>
      </c>
      <c r="BA115" s="29" t="str">
        <f>IF((SUMIFS(Effektmåling!$J$178:$J$182,Effektmåling!$D$178:$D$182,$B115,$AH$120:$AH$124,BA$3))&lt;&gt;0,(SUMIFS(Effektmåling!$J$178:$J$182,Effektmåling!$D$178:$D$182,$B115,$AH$120:$AH$124,BA$3))*-AT115,"")</f>
        <v/>
      </c>
      <c r="BB115" s="29" t="str">
        <f>IF((SUMIFS(Effektmåling!$J$178:$J$182,Effektmåling!$D$178:$D$182,$B115,$AH$120:$AH$124,BB$3))&lt;&gt;0,(SUMIFS(Effektmåling!$J$178:$J$182,Effektmåling!$D$178:$D$182,$B115,$AH$120:$AH$124,BB$3))*-AU115,"")</f>
        <v/>
      </c>
      <c r="BC115" s="29" t="str">
        <f>IF((SUMIFS(Effektmåling!$J$178:$J$182,Effektmåling!$D$178:$D$182,$B115,$AH$120:$AH$124,BC$3))&lt;&gt;0,(SUMIFS(Effektmåling!$J$178:$J$182,Effektmåling!$D$178:$D$182,$B115,$AH$120:$AH$124,BC$3))*-AV115,"")</f>
        <v/>
      </c>
      <c r="BD115" s="29" t="str">
        <f>IF((SUMIFS(Effektmåling!$J$178:$J$182,Effektmåling!$D$178:$D$182,$B115,$AH$120:$AH$124,BD$3))&lt;&gt;0,(SUMIFS(Effektmåling!$J$178:$J$182,Effektmåling!$D$178:$D$182,$B115,$AH$120:$AH$124,BD$3))*-AW115,"")</f>
        <v/>
      </c>
      <c r="BE115" s="29" t="str">
        <f>IF((SUMIFS(Effektmåling!$J$178:$J$182,Effektmåling!$D$178:$D$182,$B115,$AH$120:$AH$124,BE$3))&lt;&gt;0,(SUMIFS(Effektmåling!$J$178:$J$182,Effektmåling!$D$178:$D$182,$B115,$AH$120:$AH$124,BE$3))*-AX115,"")</f>
        <v/>
      </c>
      <c r="BF115" s="29" t="str">
        <f>IF((SUMIFS(Effektmåling!$J$178:$J$182,Effektmåling!$D$178:$D$182,$B115,$AH$120:$AH$124,BF$3))&lt;&gt;0,(SUMIFS(Effektmåling!$J$178:$J$182,Effektmåling!$D$178:$D$182,$B115,$AH$120:$AH$124,BF$3))*-AY115,"")</f>
        <v/>
      </c>
      <c r="BH115" s="29" t="str">
        <f>IF((SUMIFS(Effektmåling!$J$163:$J$167,Effektmåling!$D$163:$D$167,$B115,$AO$120:$AO$124,BH$3))&lt;&gt;0,(SUMIFS(Effektmåling!$J$163:$J$167,Effektmåling!$D$163:$D$167,$B115,$AO$120:$AO$124,BH$3))*-AT115,"")</f>
        <v/>
      </c>
      <c r="BI115" s="29" t="str">
        <f>IF((SUMIFS(Effektmåling!$J$163:$J$167,Effektmåling!$D$163:$D$167,$B115,$AO$120:$AO$124,BI$3))&lt;&gt;0,(SUMIFS(Effektmåling!$J$163:$J$167,Effektmåling!$D$163:$D$167,$B115,$AO$120:$AO$124,BI$3))*-AU115,"")</f>
        <v/>
      </c>
      <c r="BJ115" s="29" t="str">
        <f>IF((SUMIFS(Effektmåling!$J$163:$J$167,Effektmåling!$D$163:$D$167,$B115,$AO$120:$AO$124,BJ$3))&lt;&gt;0,(SUMIFS(Effektmåling!$J$163:$J$167,Effektmåling!$D$163:$D$167,$B115,$AO$120:$AO$124,BJ$3))*-AV115,"")</f>
        <v/>
      </c>
      <c r="BK115" s="29" t="str">
        <f>IF((SUMIFS(Effektmåling!$J$163:$J$167,Effektmåling!$D$163:$D$167,$B115,$AO$120:$AO$124,BK$3))&lt;&gt;0,(SUMIFS(Effektmåling!$J$163:$J$167,Effektmåling!$D$163:$D$167,$B115,$AO$120:$AO$124,BK$3))*-AW115,"")</f>
        <v/>
      </c>
      <c r="BL115" s="29" t="str">
        <f>IF((SUMIFS(Effektmåling!$J$163:$J$167,Effektmåling!$D$163:$D$167,$B115,$AO$120:$AO$124,BL$3))&lt;&gt;0,(SUMIFS(Effektmåling!$J$163:$J$167,Effektmåling!$D$163:$D$167,$B115,$AO$120:$AO$124,BL$3))*-AX115,"")</f>
        <v/>
      </c>
      <c r="BM115" s="29" t="str">
        <f>IF((SUMIFS(Effektmåling!$J$163:$J$167,Effektmåling!$D$163:$D$167,$B115,$AO$120:$AO$124,BM$3))&lt;&gt;0,(SUMIFS(Effektmåling!$J$163:$J$167,Effektmåling!$D$163:$D$167,$B115,$AO$120:$AO$124,BM$3))*-AY115,"")</f>
        <v/>
      </c>
    </row>
    <row r="116" spans="1:65" x14ac:dyDescent="0.15">
      <c r="A116" s="474">
        <f t="shared" si="75"/>
        <v>52</v>
      </c>
      <c r="B116" s="50" t="str">
        <f>Dropdowns!D54</f>
        <v>Materiale 3</v>
      </c>
      <c r="C116" s="50">
        <v>1</v>
      </c>
      <c r="D116" s="50">
        <v>0</v>
      </c>
      <c r="E116" s="50">
        <v>0</v>
      </c>
      <c r="F116" s="50">
        <f>'Egne Materialer'!J49</f>
        <v>0</v>
      </c>
      <c r="G116" s="50">
        <f>'Egne Materialer'!K49</f>
        <v>0</v>
      </c>
      <c r="H116" s="50">
        <f>'Egne Materialer'!L49</f>
        <v>0</v>
      </c>
      <c r="I116" s="50">
        <v>0</v>
      </c>
      <c r="J116" s="50">
        <v>0</v>
      </c>
      <c r="K116" s="50">
        <f>'Egne Materialer'!O49</f>
        <v>0</v>
      </c>
      <c r="L116" s="50">
        <f>'Egne Materialer'!P49</f>
        <v>0</v>
      </c>
      <c r="M116" s="50">
        <f>'Egne Materialer'!Q49</f>
        <v>0</v>
      </c>
      <c r="N116" s="48"/>
      <c r="O116" s="116">
        <f>F116-E116</f>
        <v>0</v>
      </c>
      <c r="P116" s="480">
        <f>(IF(Effektmåling!$Q$241="Ja",-0.3*'DB materialer'!D56+G116,G116))-E116</f>
        <v>0</v>
      </c>
      <c r="Q116" s="480">
        <f>(IF(Effektmåling!$Q$241="Ja",1.3*H116,H116))-E116</f>
        <v>0</v>
      </c>
      <c r="R116" s="480">
        <f>(IF(Effektmåling!$Q$241="Ja",-0.3*'DB materialer'!D56+G116,G116))-F116</f>
        <v>0</v>
      </c>
      <c r="S116" s="480">
        <f>(IF(Effektmåling!$Q$241="Ja",1.3*H116,H116))-F116</f>
        <v>0</v>
      </c>
      <c r="T116" s="480">
        <f>(IF(Effektmåling!$Q$241="Ja",1.3*H116,H116))-(IF(Effektmåling!$Q$241="Ja",-0.3*'DB materialer'!D56+G116,G116))</f>
        <v>0</v>
      </c>
      <c r="AE116" s="474">
        <f t="shared" si="76"/>
        <v>50</v>
      </c>
      <c r="AF116" s="17" t="str">
        <f>IF((SUMIFS(Effektmåling!$J$178:$J$182,Effektmåling!$D$178:$D$182,$B116,$AH$120:$AH$124,'DB materialer'!AF$3))&lt;&gt;0,(SUMIFS(Effektmåling!$J$178:$J$182,Effektmåling!$D$178:$D$182,$B116,$AH$120:$AH$124,'DB materialer'!AF$3))*-O116,"")</f>
        <v/>
      </c>
      <c r="AG116" s="17" t="str">
        <f>IF((SUMIFS(Effektmåling!$J$178:$J$182,Effektmåling!$D$178:$D$182,$B116,$AH$120:$AH$124,'DB materialer'!AG$3))&lt;&gt;0,(SUMIFS(Effektmåling!$J$178:$J$182,Effektmåling!$D$178:$D$182,$B116,$AH$120:$AH$124,'DB materialer'!AG$3))*-P116,"")</f>
        <v/>
      </c>
      <c r="AH116" s="17" t="str">
        <f>IF((SUMIFS(Effektmåling!$J$178:$J$182,Effektmåling!$D$178:$D$182,$B116,$AH$120:$AH$124,'DB materialer'!AH$3))&lt;&gt;0,(SUMIFS(Effektmåling!$J$178:$J$182,Effektmåling!$D$178:$D$182,$B116,$AH$120:$AH$124,'DB materialer'!AH$3))*-Q116,"")</f>
        <v/>
      </c>
      <c r="AI116" s="17" t="str">
        <f>IF((SUMIFS(Effektmåling!$J$178:$J$182,Effektmåling!$D$178:$D$182,$B116,$AH$120:$AH$124,'DB materialer'!AI$3))&lt;&gt;0,(SUMIFS(Effektmåling!$J$178:$J$182,Effektmåling!$D$178:$D$182,$B116,$AH$120:$AH$124,'DB materialer'!AI$3))*-R116,"")</f>
        <v/>
      </c>
      <c r="AJ116" s="17" t="str">
        <f>IF((SUMIFS(Effektmåling!$J$178:$J$182,Effektmåling!$D$178:$D$182,$B116,$AH$120:$AH$124,'DB materialer'!AJ$3))&lt;&gt;0,(SUMIFS(Effektmåling!$J$178:$J$182,Effektmåling!$D$178:$D$182,$B116,$AH$120:$AH$124,'DB materialer'!AJ$3))*-S116,"")</f>
        <v/>
      </c>
      <c r="AK116" s="17" t="str">
        <f>IF((SUMIFS(Effektmåling!$J$178:$J$182,Effektmåling!$D$178:$D$182,$B116,$AH$120:$AH$124,'DB materialer'!AK$3))&lt;&gt;0,(SUMIFS(Effektmåling!$J$178:$J$182,Effektmåling!$D$178:$D$182,$B116,$AH$120:$AH$124,'DB materialer'!AK$3))*-T116,"")</f>
        <v/>
      </c>
      <c r="AM116" s="17" t="str">
        <f>IF((SUMIFS(Effektmåling!$J$163:$J$167,Effektmåling!$D$163:$D$167,$B116,$AO$120:$AO$124,'DB materialer'!AM$3))&lt;&gt;0,(SUMIFS(Effektmåling!$J$163:$J$167,Effektmåling!$D$163:$D$167,$B116,$AO$120:$AO$124,'DB materialer'!AM$3))*(-O116)*($C$122),"")</f>
        <v/>
      </c>
      <c r="AN116" s="17" t="str">
        <f>IF((SUMIFS(Effektmåling!$J$163:$J$167,Effektmåling!$D$163:$D$167,$B116,$AO$120:$AO$124,'DB materialer'!AN$3))&lt;&gt;0,(SUMIFS(Effektmåling!$J$163:$J$167,Effektmåling!$D$163:$D$167,$B116,$AO$120:$AO$124,'DB materialer'!AN$3))*(-P116)*($C$122),"")</f>
        <v/>
      </c>
      <c r="AO116" s="17" t="str">
        <f>IF((SUMIFS(Effektmåling!$J$163:$J$167,Effektmåling!$D$163:$D$167,$B116,$AO$120:$AO$124,'DB materialer'!AO$3))&lt;&gt;0,(SUMIFS(Effektmåling!$J$163:$J$167,Effektmåling!$D$163:$D$167,$B116,$AO$120:$AO$124,'DB materialer'!AO$3))*(-Q116)*($C$122),"")</f>
        <v/>
      </c>
      <c r="AP116" s="17" t="str">
        <f>IF((SUMIFS(Effektmåling!$J$163:$J$167,Effektmåling!$D$163:$D$167,$B116,$AO$120:$AO$124,'DB materialer'!AP$3))&lt;&gt;0,(SUMIFS(Effektmåling!$J$163:$J$167,Effektmåling!$D$163:$D$167,$B116,$AO$120:$AO$124,'DB materialer'!AP$3))*(-R116)*($C$122),"")</f>
        <v/>
      </c>
      <c r="AQ116" s="17" t="str">
        <f>IF((SUMIFS(Effektmåling!$J$163:$J$167,Effektmåling!$D$163:$D$167,$B116,$AO$120:$AO$124,'DB materialer'!AQ$3))&lt;&gt;0,(SUMIFS(Effektmåling!$J$163:$J$167,Effektmåling!$D$163:$D$167,$B116,$AO$120:$AO$124,'DB materialer'!AQ$3))*(-S116)*($C$122),"")</f>
        <v/>
      </c>
      <c r="AR116" s="17" t="str">
        <f>IF((SUMIFS(Effektmåling!$J$163:$J$167,Effektmåling!$D$163:$D$167,$B116,$AO$120:$AO$124,'DB materialer'!AR$3))&lt;&gt;0,(SUMIFS(Effektmåling!$J$163:$J$167,Effektmåling!$D$163:$D$167,$B116,$AO$120:$AO$124,'DB materialer'!AR$3))*(-T116)*($C$122),"")</f>
        <v/>
      </c>
      <c r="AT116" s="69">
        <f>IF((K116-J116)=0,1E-30,K116-J116)</f>
        <v>1.0000000000000001E-30</v>
      </c>
      <c r="AU116" s="116">
        <f>IF((L116-J116)=0,1E-30,L116-J116)</f>
        <v>1.0000000000000001E-30</v>
      </c>
      <c r="AV116" s="52">
        <f>IF((M116-J116)=0,1E-30,M116-J116)</f>
        <v>1.0000000000000001E-30</v>
      </c>
      <c r="AW116" s="116">
        <f>IF((L116-K116)=0,1E-30,L116-K116)</f>
        <v>1.0000000000000001E-30</v>
      </c>
      <c r="AX116" s="52">
        <f>IF((M116-K116)=0,1E-30,M116-K116)</f>
        <v>1.0000000000000001E-30</v>
      </c>
      <c r="AY116" s="52">
        <f>IF((M116-L116)=0,1E-30,M116-L116)</f>
        <v>1.0000000000000001E-30</v>
      </c>
      <c r="BA116" s="17" t="str">
        <f>IF((SUMIFS(Effektmåling!$J$178:$J$182,Effektmåling!$D$178:$D$182,$B116,$AH$120:$AH$124,BA$3))&lt;&gt;0,(SUMIFS(Effektmåling!$J$178:$J$182,Effektmåling!$D$178:$D$182,$B116,$AH$120:$AH$124,BA$3))*-AT116,"")</f>
        <v/>
      </c>
      <c r="BB116" s="17" t="str">
        <f>IF((SUMIFS(Effektmåling!$J$178:$J$182,Effektmåling!$D$178:$D$182,$B116,$AH$120:$AH$124,BB$3))&lt;&gt;0,(SUMIFS(Effektmåling!$J$178:$J$182,Effektmåling!$D$178:$D$182,$B116,$AH$120:$AH$124,BB$3))*-AU116,"")</f>
        <v/>
      </c>
      <c r="BC116" s="17" t="str">
        <f>IF((SUMIFS(Effektmåling!$J$178:$J$182,Effektmåling!$D$178:$D$182,$B116,$AH$120:$AH$124,BC$3))&lt;&gt;0,(SUMIFS(Effektmåling!$J$178:$J$182,Effektmåling!$D$178:$D$182,$B116,$AH$120:$AH$124,BC$3))*-AV116,"")</f>
        <v/>
      </c>
      <c r="BD116" s="17" t="str">
        <f>IF((SUMIFS(Effektmåling!$J$178:$J$182,Effektmåling!$D$178:$D$182,$B116,$AH$120:$AH$124,BD$3))&lt;&gt;0,(SUMIFS(Effektmåling!$J$178:$J$182,Effektmåling!$D$178:$D$182,$B116,$AH$120:$AH$124,BD$3))*-AW116,"")</f>
        <v/>
      </c>
      <c r="BE116" s="17" t="str">
        <f>IF((SUMIFS(Effektmåling!$J$178:$J$182,Effektmåling!$D$178:$D$182,$B116,$AH$120:$AH$124,BE$3))&lt;&gt;0,(SUMIFS(Effektmåling!$J$178:$J$182,Effektmåling!$D$178:$D$182,$B116,$AH$120:$AH$124,BE$3))*-AX116,"")</f>
        <v/>
      </c>
      <c r="BF116" s="17" t="str">
        <f>IF((SUMIFS(Effektmåling!$J$178:$J$182,Effektmåling!$D$178:$D$182,$B116,$AH$120:$AH$124,BF$3))&lt;&gt;0,(SUMIFS(Effektmåling!$J$178:$J$182,Effektmåling!$D$178:$D$182,$B116,$AH$120:$AH$124,BF$3))*-AY116,"")</f>
        <v/>
      </c>
      <c r="BH116" s="17" t="str">
        <f>IF((SUMIFS(Effektmåling!$J$163:$J$167,Effektmåling!$D$163:$D$167,$B116,$AO$120:$AO$124,BH$3))&lt;&gt;0,(SUMIFS(Effektmåling!$J$163:$J$167,Effektmåling!$D$163:$D$167,$B116,$AO$120:$AO$124,BH$3))*-AT116,"")</f>
        <v/>
      </c>
      <c r="BI116" s="17" t="str">
        <f>IF((SUMIFS(Effektmåling!$J$163:$J$167,Effektmåling!$D$163:$D$167,$B116,$AO$120:$AO$124,BI$3))&lt;&gt;0,(SUMIFS(Effektmåling!$J$163:$J$167,Effektmåling!$D$163:$D$167,$B116,$AO$120:$AO$124,BI$3))*-AU116,"")</f>
        <v/>
      </c>
      <c r="BJ116" s="17" t="str">
        <f>IF((SUMIFS(Effektmåling!$J$163:$J$167,Effektmåling!$D$163:$D$167,$B116,$AO$120:$AO$124,BJ$3))&lt;&gt;0,(SUMIFS(Effektmåling!$J$163:$J$167,Effektmåling!$D$163:$D$167,$B116,$AO$120:$AO$124,BJ$3))*-AV116,"")</f>
        <v/>
      </c>
      <c r="BK116" s="17" t="str">
        <f>IF((SUMIFS(Effektmåling!$J$163:$J$167,Effektmåling!$D$163:$D$167,$B116,$AO$120:$AO$124,BK$3))&lt;&gt;0,(SUMIFS(Effektmåling!$J$163:$J$167,Effektmåling!$D$163:$D$167,$B116,$AO$120:$AO$124,BK$3))*-AW116,"")</f>
        <v/>
      </c>
      <c r="BL116" s="17" t="str">
        <f>IF((SUMIFS(Effektmåling!$J$163:$J$167,Effektmåling!$D$163:$D$167,$B116,$AO$120:$AO$124,BL$3))&lt;&gt;0,(SUMIFS(Effektmåling!$J$163:$J$167,Effektmåling!$D$163:$D$167,$B116,$AO$120:$AO$124,BL$3))*-AX116,"")</f>
        <v/>
      </c>
      <c r="BM116" s="17" t="str">
        <f>IF((SUMIFS(Effektmåling!$J$163:$J$167,Effektmåling!$D$163:$D$167,$B116,$AO$120:$AO$124,BM$3))&lt;&gt;0,(SUMIFS(Effektmåling!$J$163:$J$167,Effektmåling!$D$163:$D$167,$B116,$AO$120:$AO$124,BM$3))*-AY116,"")</f>
        <v/>
      </c>
    </row>
    <row r="117" spans="1:65" x14ac:dyDescent="0.15">
      <c r="H117" s="465"/>
      <c r="J117" s="465"/>
      <c r="K117" s="465"/>
      <c r="L117" s="465"/>
      <c r="M117" s="465"/>
      <c r="N117" s="48"/>
    </row>
    <row r="118" spans="1:65" x14ac:dyDescent="0.15">
      <c r="B118" s="59" t="s">
        <v>302</v>
      </c>
      <c r="C118" s="17"/>
      <c r="D118" s="17"/>
      <c r="E118" s="17"/>
      <c r="F118" s="17"/>
      <c r="G118" s="17"/>
      <c r="H118" s="465"/>
      <c r="J118" s="465"/>
      <c r="K118" s="465"/>
      <c r="L118" s="465"/>
      <c r="M118" s="465"/>
      <c r="N118" s="48"/>
      <c r="AF118" s="103" t="s">
        <v>303</v>
      </c>
      <c r="AI118" s="17"/>
      <c r="AJ118" s="17"/>
      <c r="AK118" s="17"/>
      <c r="AP118" s="17"/>
      <c r="AQ118" s="17"/>
      <c r="AR118" s="17"/>
      <c r="BA118" s="103" t="s">
        <v>303</v>
      </c>
      <c r="BB118" s="103"/>
      <c r="BC118" s="103"/>
      <c r="BD118" s="17"/>
      <c r="BE118" s="17"/>
      <c r="BH118" s="103" t="s">
        <v>303</v>
      </c>
      <c r="BI118" s="103"/>
      <c r="BJ118" s="17"/>
      <c r="BK118" s="17"/>
      <c r="BL118" s="17"/>
    </row>
    <row r="119" spans="1:65" x14ac:dyDescent="0.15">
      <c r="B119" s="19" t="s">
        <v>304</v>
      </c>
      <c r="C119" s="60" t="str">
        <f>Effektmåling!C119</f>
        <v>over produktets levetid</v>
      </c>
      <c r="N119" s="48"/>
      <c r="AF119" s="904" t="s">
        <v>305</v>
      </c>
      <c r="AG119" s="904"/>
      <c r="AH119" s="230" t="s">
        <v>306</v>
      </c>
      <c r="AI119" s="17" t="s">
        <v>307</v>
      </c>
      <c r="AJ119" s="17" t="s">
        <v>8</v>
      </c>
      <c r="AK119" s="17" t="s">
        <v>230</v>
      </c>
      <c r="AM119" s="904" t="s">
        <v>305</v>
      </c>
      <c r="AN119" s="904"/>
      <c r="AO119" s="230" t="s">
        <v>306</v>
      </c>
      <c r="AP119" s="31" t="s">
        <v>307</v>
      </c>
      <c r="AQ119" s="31" t="s">
        <v>8</v>
      </c>
      <c r="AR119" s="31" t="s">
        <v>230</v>
      </c>
      <c r="BA119" s="903" t="s">
        <v>305</v>
      </c>
      <c r="BB119" s="903"/>
      <c r="BC119" s="42" t="s">
        <v>306</v>
      </c>
      <c r="BD119" s="36" t="s">
        <v>307</v>
      </c>
      <c r="BE119" s="17" t="s">
        <v>243</v>
      </c>
      <c r="BH119" s="903" t="s">
        <v>305</v>
      </c>
      <c r="BI119" s="903"/>
      <c r="BJ119" s="71" t="s">
        <v>306</v>
      </c>
      <c r="BK119" s="37" t="s">
        <v>307</v>
      </c>
      <c r="BL119" s="37"/>
    </row>
    <row r="120" spans="1:65" x14ac:dyDescent="0.15">
      <c r="B120" s="19" t="s">
        <v>308</v>
      </c>
      <c r="C120" s="60">
        <f>Effektmåling!I45</f>
        <v>1</v>
      </c>
      <c r="AD120" s="19" t="e">
        <f>IF(AND(AH120&gt;1,AH120&lt;6),AF120,0)</f>
        <v>#N/A</v>
      </c>
      <c r="AE120" s="19" t="e">
        <f>IF(AND(AH120&gt;1,AH120&lt;6),AG120,0)</f>
        <v>#N/A</v>
      </c>
      <c r="AF120" s="19" t="e">
        <f>IF(AI148=1,AH148,AJ148)</f>
        <v>#N/A</v>
      </c>
      <c r="AG120" s="29">
        <f>Effektmåling!J178</f>
        <v>0</v>
      </c>
      <c r="AH120" s="70" t="e">
        <f>MATCH(Effektmåling!H178,Dropdowns!$L$4:$L$9,0)</f>
        <v>#N/A</v>
      </c>
      <c r="AI120" s="70" t="str">
        <f>IF(Effektmåling!D178="(blank)","",MATCH(Effektmåling!D178,$B$5:$B$56,0))</f>
        <v/>
      </c>
      <c r="AJ120" s="19" t="str">
        <f ca="1">IF(AI120="","",INDIRECT(CONCATENATE("R",4+AI120,"C",31+(7-AH120)),FALSE))</f>
        <v/>
      </c>
      <c r="AK120" s="70" t="str">
        <f ca="1">AK137</f>
        <v/>
      </c>
      <c r="AM120" s="19" t="e">
        <f>IF(AP148=1,AO148,AQ148)</f>
        <v>#N/A</v>
      </c>
      <c r="AN120" s="29">
        <f>Effektmåling!J163</f>
        <v>0</v>
      </c>
      <c r="AO120" s="70" t="e">
        <f>MATCH(Effektmåling!H163,Dropdowns!$L$4:$L$9,0)</f>
        <v>#N/A</v>
      </c>
      <c r="AP120" s="29" t="str">
        <f>IF(Effektmåling!D163="(blank)","",MATCH(Effektmåling!D163,$B$5:$B$56,0))</f>
        <v/>
      </c>
      <c r="AQ120" s="29" t="str">
        <f ca="1">IF(AP120="","",INDIRECT(CONCATENATE("R",4+AP120,"C",38+(7-AO120)),FALSE))</f>
        <v/>
      </c>
      <c r="AR120" s="29" t="str">
        <f ca="1">AR137</f>
        <v/>
      </c>
      <c r="AS120" s="229" t="e">
        <f>IF(AND(AO120&gt;1,AO120&lt;6),AM120,0)</f>
        <v>#N/A</v>
      </c>
      <c r="AT120" s="19" t="e">
        <f>IF(AND(AO120&gt;1,AO120&lt;6),AN120,0)</f>
        <v>#N/A</v>
      </c>
      <c r="BA120" s="70" t="e">
        <f t="shared" ref="BA120:BB124" si="108">AF120</f>
        <v>#N/A</v>
      </c>
      <c r="BB120" s="70">
        <f t="shared" si="108"/>
        <v>0</v>
      </c>
      <c r="BC120" s="70" t="e">
        <f>MATCH(Effektmåling!H178,Dropdowns!$L$4:$L$9,0)</f>
        <v>#N/A</v>
      </c>
      <c r="BD120" s="29" t="str">
        <f>IF(Effektmåling!D178="(blank)","",MATCH(Effektmåling!D178,$B$5:$B$56,0))</f>
        <v/>
      </c>
      <c r="BE120" s="143" t="str">
        <f ca="1">IF(BD120="","",IF(ABS(INDIRECT(CONCATENATE("R",4+BD120,"C",52+(7-BC120)),FALSE))&lt;1E-25,0,INDIRECT(CONCATENATE("R",4+BD120,"C",52+(7-BC120)),FALSE)))</f>
        <v/>
      </c>
      <c r="BH120" s="36" t="e">
        <f t="shared" ref="BH120:BI124" si="109">AM120</f>
        <v>#N/A</v>
      </c>
      <c r="BI120" s="36">
        <f t="shared" si="109"/>
        <v>0</v>
      </c>
      <c r="BJ120" s="29" t="e">
        <f>MATCH(Effektmåling!H163,Dropdowns!$L$4:$L$9,0)</f>
        <v>#N/A</v>
      </c>
      <c r="BK120" s="70" t="str">
        <f>IF(Effektmåling!D163="(blank)","",MATCH(Effektmåling!D163,$B$5:$B$56,0))</f>
        <v/>
      </c>
      <c r="BL120" s="70" t="str">
        <f ca="1">IF(BK120="","",IF(ABS(INDIRECT(CONCATENATE("R",4+BK120,"C",59+(7-BJ120)),FALSE))&lt;1E-25,0,INDIRECT(CONCATENATE("R",4+BK120,"C",59+(7-BJ120)),FALSE)))</f>
        <v/>
      </c>
    </row>
    <row r="121" spans="1:65" x14ac:dyDescent="0.15">
      <c r="B121" s="17" t="s">
        <v>309</v>
      </c>
      <c r="C121" s="62">
        <f>Effektmåling!I44</f>
        <v>1</v>
      </c>
      <c r="D121" s="17"/>
      <c r="E121" s="17"/>
      <c r="F121" s="17"/>
      <c r="G121" s="17"/>
      <c r="H121" s="29"/>
      <c r="J121" s="29"/>
      <c r="K121" s="29"/>
      <c r="L121" s="29"/>
      <c r="M121" s="29"/>
      <c r="AD121" s="19" t="e">
        <f t="shared" ref="AD121:AD124" si="110">IF(AND(AH121&gt;1,AH121&lt;6),AF121,0)</f>
        <v>#N/A</v>
      </c>
      <c r="AE121" s="19" t="e">
        <f t="shared" ref="AE121:AE124" si="111">IF(AND(AH121&gt;1,AH121&lt;6),AG121,0)</f>
        <v>#N/A</v>
      </c>
      <c r="AF121" s="19" t="e">
        <f>IF(AI149=1,AH149,AJ149)</f>
        <v>#N/A</v>
      </c>
      <c r="AG121" s="19">
        <f>Effektmåling!J179</f>
        <v>0</v>
      </c>
      <c r="AH121" s="29" t="e">
        <f>MATCH(Effektmåling!H179,Dropdowns!$L$4:$L$9,0)</f>
        <v>#N/A</v>
      </c>
      <c r="AI121" s="29" t="str">
        <f>IF(Effektmåling!D179="(blank)","",MATCH(Effektmåling!D179,$B$5:$B$56,0))</f>
        <v/>
      </c>
      <c r="AJ121" s="19" t="str">
        <f ca="1">IF(AI121="","",INDIRECT(CONCATENATE("R",4+AI121,"C",31+(7-AH121)),FALSE))</f>
        <v/>
      </c>
      <c r="AK121" s="29" t="str">
        <f ca="1">AK138</f>
        <v/>
      </c>
      <c r="AM121" s="19" t="e">
        <f>IF(AP149=1,AO149,AQ149)</f>
        <v>#N/A</v>
      </c>
      <c r="AN121" s="29">
        <f>Effektmåling!J164</f>
        <v>0</v>
      </c>
      <c r="AO121" s="29" t="e">
        <f>MATCH(Effektmåling!H164,Dropdowns!$L$4:$L$9,0)</f>
        <v>#N/A</v>
      </c>
      <c r="AP121" s="29" t="str">
        <f>IF(Effektmåling!D164="(blank)","",MATCH(Effektmåling!D164,$B$5:$B$56,0))</f>
        <v/>
      </c>
      <c r="AQ121" s="29" t="str">
        <f ca="1">IF(AP121="","",INDIRECT(CONCATENATE("R",4+AP121,"C",38+(7-AO121)),FALSE))</f>
        <v/>
      </c>
      <c r="AR121" s="29" t="str">
        <f ca="1">AR138</f>
        <v/>
      </c>
      <c r="AS121" s="229" t="e">
        <f t="shared" ref="AS121:AS124" si="112">IF(AND(AO121&gt;1,AO121&lt;6),AM121,0)</f>
        <v>#N/A</v>
      </c>
      <c r="AT121" s="19" t="e">
        <f t="shared" ref="AT121:AT124" si="113">IF(AND(AO121&gt;1,AO121&lt;6),AN121,0)</f>
        <v>#N/A</v>
      </c>
      <c r="BA121" s="29" t="e">
        <f t="shared" si="108"/>
        <v>#N/A</v>
      </c>
      <c r="BB121" s="29">
        <f t="shared" si="108"/>
        <v>0</v>
      </c>
      <c r="BC121" s="29" t="e">
        <f>MATCH(Effektmåling!H179,Dropdowns!$L$4:$L$9,0)</f>
        <v>#N/A</v>
      </c>
      <c r="BD121" s="29" t="str">
        <f>IF(Effektmåling!D179="(blank)","",MATCH(Effektmåling!D179,$B$5:$B$56,0))</f>
        <v/>
      </c>
      <c r="BE121" s="144" t="str">
        <f ca="1">IF(BD121="","",IF(ABS(INDIRECT(CONCATENATE("R",4+BD121,"C",52+(7-BC121)),FALSE))&lt;1E-25,0,INDIRECT(CONCATENATE("R",4+BD121,"C",52+(7-BC121)),FALSE)))</f>
        <v/>
      </c>
      <c r="BH121" s="36" t="e">
        <f t="shared" si="109"/>
        <v>#N/A</v>
      </c>
      <c r="BI121" s="36">
        <f t="shared" si="109"/>
        <v>0</v>
      </c>
      <c r="BJ121" s="29" t="e">
        <f>MATCH(Effektmåling!H164,Dropdowns!$L$4:$L$9,0)</f>
        <v>#N/A</v>
      </c>
      <c r="BK121" s="29" t="str">
        <f>IF(Effektmåling!D164="(blank)","",MATCH(Effektmåling!D164,$B$5:$B$56,0))</f>
        <v/>
      </c>
      <c r="BL121" s="29" t="str">
        <f ca="1">IF(BK121="","",IF(ABS(INDIRECT(CONCATENATE("R",4+BK121,"C",59+(7-BJ121)),FALSE))&lt;1E-25,0,INDIRECT(CONCATENATE("R",4+BK121,"C",59+(7-BJ121)),FALSE)))</f>
        <v/>
      </c>
    </row>
    <row r="122" spans="1:65" x14ac:dyDescent="0.15">
      <c r="B122" s="17" t="s">
        <v>310</v>
      </c>
      <c r="C122" s="62">
        <f>IF(C119="over produktets levetid",C121,IF(C119="pr. år",C121*C120,"error"))</f>
        <v>1</v>
      </c>
      <c r="D122" s="17"/>
      <c r="E122" s="17"/>
      <c r="F122" s="17"/>
      <c r="G122" s="17"/>
      <c r="H122" s="29"/>
      <c r="J122" s="29"/>
      <c r="K122" s="29"/>
      <c r="L122" s="29"/>
      <c r="M122" s="29"/>
      <c r="AD122" s="19" t="e">
        <f t="shared" si="110"/>
        <v>#N/A</v>
      </c>
      <c r="AE122" s="19" t="e">
        <f t="shared" si="111"/>
        <v>#N/A</v>
      </c>
      <c r="AF122" s="19" t="e">
        <f>IF(AI150=1,AH150,AJ150)</f>
        <v>#N/A</v>
      </c>
      <c r="AG122" s="19">
        <f>Effektmåling!J180</f>
        <v>0</v>
      </c>
      <c r="AH122" s="29" t="e">
        <f>MATCH(Effektmåling!H180,Dropdowns!$L$4:$L$9,0)</f>
        <v>#N/A</v>
      </c>
      <c r="AI122" s="29" t="str">
        <f>IF(Effektmåling!D180="(blank)","",MATCH(Effektmåling!D180,$B$5:$B$56,0))</f>
        <v/>
      </c>
      <c r="AJ122" s="19" t="str">
        <f ca="1">IF(AI122="","",INDIRECT(CONCATENATE("R",4+AI122,"C",31+(7-AH122)),FALSE))</f>
        <v/>
      </c>
      <c r="AK122" s="29" t="str">
        <f ca="1">AK139</f>
        <v/>
      </c>
      <c r="AM122" s="19" t="e">
        <f>IF(AP150=1,AO150,AQ150)</f>
        <v>#N/A</v>
      </c>
      <c r="AN122" s="29">
        <f>Effektmåling!J165</f>
        <v>0</v>
      </c>
      <c r="AO122" s="29" t="e">
        <f>MATCH(Effektmåling!H165,Dropdowns!$L$4:$L$9,0)</f>
        <v>#N/A</v>
      </c>
      <c r="AP122" s="29" t="str">
        <f>IF(Effektmåling!D165="(blank)","",MATCH(Effektmåling!D165,$B$5:$B$56,0))</f>
        <v/>
      </c>
      <c r="AQ122" s="29" t="str">
        <f ca="1">IF(AP122="","",INDIRECT(CONCATENATE("R",4+AP122,"C",38+(7-AO122)),FALSE))</f>
        <v/>
      </c>
      <c r="AR122" s="29" t="str">
        <f ca="1">AR139</f>
        <v/>
      </c>
      <c r="AS122" s="229" t="e">
        <f t="shared" si="112"/>
        <v>#N/A</v>
      </c>
      <c r="AT122" s="19" t="e">
        <f t="shared" si="113"/>
        <v>#N/A</v>
      </c>
      <c r="BA122" s="29" t="e">
        <f t="shared" si="108"/>
        <v>#N/A</v>
      </c>
      <c r="BB122" s="29">
        <f t="shared" si="108"/>
        <v>0</v>
      </c>
      <c r="BC122" s="29" t="e">
        <f>MATCH(Effektmåling!H180,Dropdowns!$L$4:$L$9,0)</f>
        <v>#N/A</v>
      </c>
      <c r="BD122" s="29" t="str">
        <f>IF(Effektmåling!D180="(blank)","",MATCH(Effektmåling!D180,$B$5:$B$56,0))</f>
        <v/>
      </c>
      <c r="BE122" s="144" t="str">
        <f ca="1">IF(BD122="","",IF(ABS(INDIRECT(CONCATENATE("R",4+BD122,"C",52+(7-BC122)),FALSE))&lt;1E-25,0,INDIRECT(CONCATENATE("R",4+BD122,"C",52+(7-BC122)),FALSE)))</f>
        <v/>
      </c>
      <c r="BH122" s="36" t="e">
        <f t="shared" si="109"/>
        <v>#N/A</v>
      </c>
      <c r="BI122" s="36">
        <f t="shared" si="109"/>
        <v>0</v>
      </c>
      <c r="BJ122" s="29" t="e">
        <f>MATCH(Effektmåling!H165,Dropdowns!$L$4:$L$9,0)</f>
        <v>#N/A</v>
      </c>
      <c r="BK122" s="29" t="str">
        <f>IF(Effektmåling!D165="(blank)","",MATCH(Effektmåling!D165,$B$5:$B$56,0))</f>
        <v/>
      </c>
      <c r="BL122" s="29" t="str">
        <f ca="1">IF(BK122="","",IF(ABS(INDIRECT(CONCATENATE("R",4+BK122,"C",59+(7-BJ122)),FALSE))&lt;1E-25,0,INDIRECT(CONCATENATE("R",4+BK122,"C",59+(7-BJ122)),FALSE)))</f>
        <v/>
      </c>
    </row>
    <row r="123" spans="1:65" x14ac:dyDescent="0.15">
      <c r="AD123" s="19" t="e">
        <f t="shared" si="110"/>
        <v>#N/A</v>
      </c>
      <c r="AE123" s="19" t="e">
        <f t="shared" si="111"/>
        <v>#N/A</v>
      </c>
      <c r="AF123" s="19" t="e">
        <f>IF(AI151=1,AH151,AJ151)</f>
        <v>#N/A</v>
      </c>
      <c r="AG123" s="19">
        <f>Effektmåling!J181</f>
        <v>0</v>
      </c>
      <c r="AH123" s="29" t="e">
        <f>MATCH(Effektmåling!H181,Dropdowns!$L$4:$L$9,0)</f>
        <v>#N/A</v>
      </c>
      <c r="AI123" s="29" t="str">
        <f>IF(Effektmåling!D181="(blank)","",MATCH(Effektmåling!D181,$B$5:$B$56,0))</f>
        <v/>
      </c>
      <c r="AJ123" s="19" t="str">
        <f ca="1">IF(AI123="","",INDIRECT(CONCATENATE("R",4+AI123,"C",31+(7-AH123)),FALSE))</f>
        <v/>
      </c>
      <c r="AK123" s="29" t="str">
        <f ca="1">AK140</f>
        <v/>
      </c>
      <c r="AM123" s="19" t="e">
        <f>IF(AP151=1,AO151,AQ151)</f>
        <v>#N/A</v>
      </c>
      <c r="AN123" s="29">
        <f>Effektmåling!J166</f>
        <v>0</v>
      </c>
      <c r="AO123" s="29" t="e">
        <f>MATCH(Effektmåling!H166,Dropdowns!$L$4:$L$9,0)</f>
        <v>#N/A</v>
      </c>
      <c r="AP123" s="29" t="str">
        <f>IF(Effektmåling!D166="(blank)","",MATCH(Effektmåling!D166,$B$5:$B$56,0))</f>
        <v/>
      </c>
      <c r="AQ123" s="29" t="str">
        <f ca="1">IF(AP123="","",INDIRECT(CONCATENATE("R",4+AP123,"C",38+(7-AO123)),FALSE))</f>
        <v/>
      </c>
      <c r="AR123" s="29" t="str">
        <f ca="1">AR140</f>
        <v/>
      </c>
      <c r="AS123" s="229" t="e">
        <f t="shared" si="112"/>
        <v>#N/A</v>
      </c>
      <c r="AT123" s="19" t="e">
        <f t="shared" si="113"/>
        <v>#N/A</v>
      </c>
      <c r="BA123" s="29" t="e">
        <f t="shared" si="108"/>
        <v>#N/A</v>
      </c>
      <c r="BB123" s="29">
        <f t="shared" si="108"/>
        <v>0</v>
      </c>
      <c r="BC123" s="29" t="e">
        <f>MATCH(Effektmåling!H181,Dropdowns!$L$4:$L$9,0)</f>
        <v>#N/A</v>
      </c>
      <c r="BD123" s="29" t="str">
        <f>IF(Effektmåling!D181="(blank)","",MATCH(Effektmåling!D181,$B$5:$B$56,0))</f>
        <v/>
      </c>
      <c r="BE123" s="144" t="str">
        <f ca="1">IF(BD123="","",IF(ABS(INDIRECT(CONCATENATE("R",4+BD123,"C",52+(7-BC123)),FALSE))&lt;1E-25,0,INDIRECT(CONCATENATE("R",4+BD123,"C",52+(7-BC123)),FALSE)))</f>
        <v/>
      </c>
      <c r="BH123" s="36" t="e">
        <f t="shared" si="109"/>
        <v>#N/A</v>
      </c>
      <c r="BI123" s="36">
        <f t="shared" si="109"/>
        <v>0</v>
      </c>
      <c r="BJ123" s="29" t="e">
        <f>MATCH(Effektmåling!H166,Dropdowns!$L$4:$L$9,0)</f>
        <v>#N/A</v>
      </c>
      <c r="BK123" s="29" t="str">
        <f>IF(Effektmåling!D166="(blank)","",MATCH(Effektmåling!D166,$B$5:$B$56,0))</f>
        <v/>
      </c>
      <c r="BL123" s="29" t="str">
        <f ca="1">IF(BK123="","",IF(ABS(INDIRECT(CONCATENATE("R",4+BK123,"C",59+(7-BJ123)),FALSE))&lt;1E-25,0,INDIRECT(CONCATENATE("R",4+BK123,"C",59+(7-BJ123)),FALSE)))</f>
        <v/>
      </c>
    </row>
    <row r="124" spans="1:65" x14ac:dyDescent="0.15">
      <c r="B124" s="59" t="s">
        <v>311</v>
      </c>
      <c r="C124" s="17"/>
      <c r="D124" s="17"/>
      <c r="E124" s="17"/>
      <c r="F124" s="17"/>
      <c r="G124" s="17"/>
      <c r="AD124" s="19" t="e">
        <f t="shared" si="110"/>
        <v>#N/A</v>
      </c>
      <c r="AE124" s="19" t="e">
        <f t="shared" si="111"/>
        <v>#N/A</v>
      </c>
      <c r="AF124" s="17" t="e">
        <f>IF(AI152=1,AH152,AJ152)</f>
        <v>#N/A</v>
      </c>
      <c r="AG124" s="17">
        <f>Effektmåling!J182</f>
        <v>0</v>
      </c>
      <c r="AH124" s="17" t="e">
        <f>MATCH(Effektmåling!H182,Dropdowns!$L$4:$L$9,0)</f>
        <v>#N/A</v>
      </c>
      <c r="AI124" s="17" t="str">
        <f>IF(Effektmåling!D182="(blank)","",MATCH(Effektmåling!D182,$B$5:$B$56,0))</f>
        <v/>
      </c>
      <c r="AJ124" s="17" t="str">
        <f ca="1">IF(AI124="","",INDIRECT(CONCATENATE("R",4+AI124,"C",31+(7-AH124)),FALSE))</f>
        <v/>
      </c>
      <c r="AK124" s="17" t="str">
        <f ca="1">AK141</f>
        <v/>
      </c>
      <c r="AM124" s="17" t="e">
        <f>IF(AP152=1,AO152,AQ152)</f>
        <v>#N/A</v>
      </c>
      <c r="AN124" s="17">
        <f>Effektmåling!J167</f>
        <v>0</v>
      </c>
      <c r="AO124" s="17" t="e">
        <f>MATCH(Effektmåling!H167,Dropdowns!$L$4:$L$9,0)</f>
        <v>#N/A</v>
      </c>
      <c r="AP124" s="17" t="str">
        <f>IF(Effektmåling!D167="(blank)","",MATCH(Effektmåling!D167,$B$5:$B$56,0))</f>
        <v/>
      </c>
      <c r="AQ124" s="17" t="str">
        <f ca="1">IF(AP124="","",INDIRECT(CONCATENATE("R",4+AP124,"C",38+(7-AO124)),FALSE))</f>
        <v/>
      </c>
      <c r="AR124" s="17" t="str">
        <f ca="1">AR141</f>
        <v/>
      </c>
      <c r="AS124" s="229" t="e">
        <f t="shared" si="112"/>
        <v>#N/A</v>
      </c>
      <c r="AT124" s="19" t="e">
        <f t="shared" si="113"/>
        <v>#N/A</v>
      </c>
      <c r="BA124" s="17" t="e">
        <f t="shared" si="108"/>
        <v>#N/A</v>
      </c>
      <c r="BB124" s="17">
        <f t="shared" si="108"/>
        <v>0</v>
      </c>
      <c r="BC124" s="17" t="e">
        <f>MATCH(Effektmåling!H182,Dropdowns!$L$4:$L$9,0)</f>
        <v>#N/A</v>
      </c>
      <c r="BD124" s="17" t="str">
        <f>IF(Effektmåling!D182="(blank)","",MATCH(Effektmåling!D182,$B$5:$B$56,0))</f>
        <v/>
      </c>
      <c r="BE124" s="145" t="str">
        <f ca="1">IF(BD124="","",IF(ABS(INDIRECT(CONCATENATE("R",4+BD124,"C",52+(7-BC124)),FALSE))&lt;1E-25,0,INDIRECT(CONCATENATE("R",4+BD124,"C",52+(7-BC124)),FALSE)))</f>
        <v/>
      </c>
      <c r="BH124" s="37" t="e">
        <f t="shared" si="109"/>
        <v>#N/A</v>
      </c>
      <c r="BI124" s="37">
        <f t="shared" si="109"/>
        <v>0</v>
      </c>
      <c r="BJ124" s="17" t="e">
        <f>MATCH(Effektmåling!H167,Dropdowns!$L$4:$L$9,0)</f>
        <v>#N/A</v>
      </c>
      <c r="BK124" s="17" t="str">
        <f>IF(Effektmåling!D167="(blank)","",MATCH(Effektmåling!D167,$B$5:$B$56,0))</f>
        <v/>
      </c>
      <c r="BL124" s="17" t="str">
        <f ca="1">IF(BK124="","",IF(ABS(INDIRECT(CONCATENATE("R",4+BK124,"C",59+(7-BJ124)),FALSE))&lt;1E-25,0,INDIRECT(CONCATENATE("R",4+BK124,"C",59+(7-BJ124)),FALSE)))</f>
        <v/>
      </c>
    </row>
    <row r="125" spans="1:65" x14ac:dyDescent="0.15">
      <c r="B125" s="911" t="s">
        <v>312</v>
      </c>
      <c r="C125" s="911"/>
      <c r="D125" s="911"/>
      <c r="E125" s="911"/>
      <c r="F125" s="911"/>
      <c r="G125" s="911"/>
      <c r="BC125" s="19" t="s">
        <v>296</v>
      </c>
      <c r="BE125" s="19">
        <f ca="1">SUM(BE120:BE124)</f>
        <v>0</v>
      </c>
      <c r="BJ125" s="19" t="s">
        <v>296</v>
      </c>
      <c r="BL125" s="72">
        <f ca="1">SUM(BL120:BL124)</f>
        <v>0</v>
      </c>
    </row>
    <row r="126" spans="1:65" x14ac:dyDescent="0.15">
      <c r="B126" s="910" t="s">
        <v>313</v>
      </c>
      <c r="C126" s="910"/>
      <c r="D126" s="910"/>
      <c r="E126" s="910"/>
      <c r="F126" s="910"/>
      <c r="G126" s="910"/>
      <c r="AF126" s="103" t="s">
        <v>314</v>
      </c>
      <c r="AI126" s="17"/>
      <c r="AJ126" s="17"/>
      <c r="AP126" s="17"/>
      <c r="AQ126" s="17"/>
      <c r="BA126" s="103" t="s">
        <v>314</v>
      </c>
      <c r="BC126" s="103"/>
      <c r="BD126" s="17"/>
      <c r="BE126" s="17"/>
      <c r="BH126" s="103" t="s">
        <v>314</v>
      </c>
    </row>
    <row r="127" spans="1:65" x14ac:dyDescent="0.15">
      <c r="B127" s="909" t="s">
        <v>315</v>
      </c>
      <c r="C127" s="909"/>
      <c r="D127" s="909"/>
      <c r="E127" s="909"/>
      <c r="F127" s="909"/>
      <c r="G127" s="909"/>
      <c r="AF127" s="904" t="s">
        <v>305</v>
      </c>
      <c r="AG127" s="904"/>
      <c r="AH127" s="230" t="s">
        <v>306</v>
      </c>
      <c r="AI127" s="17" t="s">
        <v>307</v>
      </c>
      <c r="AJ127" s="31" t="s">
        <v>8</v>
      </c>
      <c r="AK127" s="31" t="s">
        <v>230</v>
      </c>
      <c r="AM127" s="904" t="s">
        <v>305</v>
      </c>
      <c r="AN127" s="904"/>
      <c r="AO127" s="490" t="s">
        <v>306</v>
      </c>
      <c r="AP127" s="478" t="s">
        <v>307</v>
      </c>
      <c r="AQ127" s="478" t="s">
        <v>8</v>
      </c>
      <c r="AR127" s="478" t="s">
        <v>230</v>
      </c>
      <c r="BA127" s="903" t="s">
        <v>305</v>
      </c>
      <c r="BB127" s="903"/>
      <c r="BC127" s="42" t="s">
        <v>306</v>
      </c>
      <c r="BD127" s="572" t="s">
        <v>307</v>
      </c>
      <c r="BE127" s="478" t="s">
        <v>243</v>
      </c>
      <c r="BH127" s="903" t="s">
        <v>305</v>
      </c>
      <c r="BI127" s="903"/>
      <c r="BJ127" s="17" t="s">
        <v>306</v>
      </c>
      <c r="BK127" s="17" t="s">
        <v>307</v>
      </c>
      <c r="BL127" s="473"/>
    </row>
    <row r="128" spans="1:65" x14ac:dyDescent="0.15">
      <c r="B128" s="914" t="s">
        <v>316</v>
      </c>
      <c r="C128" s="914"/>
      <c r="D128" s="914"/>
      <c r="E128" s="914"/>
      <c r="F128" s="914"/>
      <c r="G128" s="914"/>
      <c r="AF128" s="19" t="e">
        <f>IF(AI148=1,AH148,AJ148)</f>
        <v>#N/A</v>
      </c>
      <c r="AG128" s="19">
        <f>Effektmåling!J178</f>
        <v>0</v>
      </c>
      <c r="AH128" s="19" t="e">
        <f>MATCH(Effektmåling!H178,Dropdowns!$L$4:$L$9,0)</f>
        <v>#N/A</v>
      </c>
      <c r="AI128" s="19" t="str">
        <f>IF(Effektmåling!D178="(blank)","",MATCH(Effektmåling!D178,$B$5:$B$56,0))</f>
        <v/>
      </c>
      <c r="AJ128" s="29" t="str">
        <f ca="1">IF(AI120="","",INDIRECT(CONCATENATE("R",64+AI120,"C",31+(7-AH120)),FALSE))</f>
        <v/>
      </c>
      <c r="AK128" s="29" t="str">
        <f ca="1">AK120</f>
        <v/>
      </c>
      <c r="AM128" s="19" t="e">
        <f>IF(AP148=1,AO148,AQ148)</f>
        <v>#N/A</v>
      </c>
      <c r="AN128" s="19">
        <f>Effektmåling!J163</f>
        <v>0</v>
      </c>
      <c r="AO128" s="19" t="e">
        <f>MATCH(Effektmåling!H163,Dropdowns!$L$4:$L$9,0)</f>
        <v>#N/A</v>
      </c>
      <c r="AP128" s="476" t="str">
        <f>IF(Effektmåling!D163="(blank)","",MATCH(Effektmåling!D163,$B$5:$B$56,0))</f>
        <v/>
      </c>
      <c r="AQ128" s="476" t="str">
        <f ca="1">IF(AP128="","",INDIRECT(CONCATENATE("R",64+AP128,"C",38+(7-AO128)),FALSE))</f>
        <v/>
      </c>
      <c r="AR128" s="29" t="str">
        <f ca="1">AR120</f>
        <v/>
      </c>
      <c r="BA128" s="19" t="e">
        <f t="shared" ref="BA128:BB132" si="114">AF128</f>
        <v>#N/A</v>
      </c>
      <c r="BB128" s="19">
        <f t="shared" si="114"/>
        <v>0</v>
      </c>
      <c r="BC128" s="476" t="e">
        <f>MATCH(Effektmåling!H178,Dropdowns!$L$4:$L$9,0)</f>
        <v>#N/A</v>
      </c>
      <c r="BD128" s="29" t="str">
        <f>IF(Effektmåling!D178="(blank)","",MATCH(Effektmåling!D178,$B$5:$B$56,0))</f>
        <v/>
      </c>
      <c r="BE128" s="476" t="str">
        <f ca="1">IF(BD128="","",IF(INDIRECT(CONCATENATE("R",64+BD128,"C",52+(7-BC128)),FALSE)&lt;1E-25,0,INDIRECT(CONCATENATE("R",64+BD128,"C",52+(7-BC128)),FALSE)))</f>
        <v/>
      </c>
      <c r="BH128" s="39" t="e">
        <f t="shared" ref="BH128:BI132" si="115">AM128</f>
        <v>#N/A</v>
      </c>
      <c r="BI128" s="39">
        <f t="shared" si="115"/>
        <v>0</v>
      </c>
      <c r="BJ128" s="29" t="e">
        <f>MATCH(Effektmåling!H163,Dropdowns!$L$4:$L$9,0)</f>
        <v>#N/A</v>
      </c>
      <c r="BK128" s="70" t="str">
        <f>IF(Effektmåling!D163="(blank)","",MATCH(Effektmåling!D163,$B$5:$B$56,0))</f>
        <v/>
      </c>
      <c r="BL128" s="476" t="str">
        <f ca="1">IF(BK128="","",IF(ABS(INDIRECT(CONCATENATE("R",64+BK128,"C",59+(7-BJ128)),FALSE))&lt;1E-25,0,INDIRECT(CONCATENATE("R",64+BK128,"C",59+(7-BJ128)),FALSE)))</f>
        <v/>
      </c>
    </row>
    <row r="129" spans="2:66" x14ac:dyDescent="0.15">
      <c r="B129" s="913" t="s">
        <v>317</v>
      </c>
      <c r="C129" s="913"/>
      <c r="D129" s="913"/>
      <c r="E129" s="913"/>
      <c r="F129" s="913"/>
      <c r="G129" s="913"/>
      <c r="AF129" s="19" t="e">
        <f>IF(AI149=1,AH149,AJ149)</f>
        <v>#N/A</v>
      </c>
      <c r="AG129" s="19">
        <f>Effektmåling!J179</f>
        <v>0</v>
      </c>
      <c r="AH129" s="19" t="e">
        <f>MATCH(Effektmåling!H179,Dropdowns!$L$4:$L$9,0)</f>
        <v>#N/A</v>
      </c>
      <c r="AI129" s="19" t="str">
        <f>IF(Effektmåling!D179="(blank)","",MATCH(Effektmåling!D179,$B$5:$B$56,0))</f>
        <v/>
      </c>
      <c r="AJ129" s="476" t="str">
        <f t="shared" ref="AJ129:AJ132" ca="1" si="116">IF(AI121="","",INDIRECT(CONCATENATE("R",64+AI121,"C",31+(7-AH121)),FALSE))</f>
        <v/>
      </c>
      <c r="AK129" s="29" t="str">
        <f ca="1">AK121</f>
        <v/>
      </c>
      <c r="AM129" s="19" t="e">
        <f>IF(AP149=1,AO149,AQ149)</f>
        <v>#N/A</v>
      </c>
      <c r="AN129" s="19">
        <f>Effektmåling!J164</f>
        <v>0</v>
      </c>
      <c r="AO129" s="19" t="e">
        <f>MATCH(Effektmåling!H164,Dropdowns!$L$4:$L$9,0)</f>
        <v>#N/A</v>
      </c>
      <c r="AP129" s="29" t="str">
        <f>IF(Effektmåling!D164="(blank)","",MATCH(Effektmåling!D164,$B$5:$B$56,0))</f>
        <v/>
      </c>
      <c r="AQ129" s="476" t="str">
        <f t="shared" ref="AQ129:AQ132" ca="1" si="117">IF(AP129="","",INDIRECT(CONCATENATE("R",64+AP129,"C",38+(7-AO129)),FALSE))</f>
        <v/>
      </c>
      <c r="AR129" s="29" t="str">
        <f ca="1">AR121</f>
        <v/>
      </c>
      <c r="BA129" s="19" t="e">
        <f t="shared" si="114"/>
        <v>#N/A</v>
      </c>
      <c r="BB129" s="19">
        <f t="shared" si="114"/>
        <v>0</v>
      </c>
      <c r="BC129" s="29" t="e">
        <f>MATCH(Effektmåling!H179,Dropdowns!$L$4:$L$9,0)</f>
        <v>#N/A</v>
      </c>
      <c r="BD129" s="29" t="str">
        <f>IF(Effektmåling!D179="(blank)","",MATCH(Effektmåling!D179,$B$5:$B$56,0))</f>
        <v/>
      </c>
      <c r="BE129" s="476" t="str">
        <f ca="1">IF(BD129="","",IF(INDIRECT(CONCATENATE("R",64+BD129,"C",52+(7-BC129)),FALSE)&lt;1E-25,0,INDIRECT(CONCATENATE("R",64+BD129,"C",52+(7-BC129)),FALSE)))</f>
        <v/>
      </c>
      <c r="BH129" s="36" t="e">
        <f t="shared" si="115"/>
        <v>#N/A</v>
      </c>
      <c r="BI129" s="36">
        <f t="shared" si="115"/>
        <v>0</v>
      </c>
      <c r="BJ129" s="29" t="e">
        <f>MATCH(Effektmåling!H164,Dropdowns!$L$4:$L$9,0)</f>
        <v>#N/A</v>
      </c>
      <c r="BK129" s="29" t="str">
        <f>IF(Effektmåling!D164="(blank)","",MATCH(Effektmåling!D164,$B$5:$B$56,0))</f>
        <v/>
      </c>
      <c r="BL129" s="476" t="str">
        <f t="shared" ref="BL129:BL132" ca="1" si="118">IF(BK129="","",IF(ABS(INDIRECT(CONCATENATE("R",64+BK129,"C",59+(7-BJ129)),FALSE))&lt;1E-25,0,INDIRECT(CONCATENATE("R",64+BK129,"C",59+(7-BJ129)),FALSE)))</f>
        <v/>
      </c>
    </row>
    <row r="130" spans="2:66" x14ac:dyDescent="0.15">
      <c r="B130" s="117" t="s">
        <v>318</v>
      </c>
      <c r="C130" s="117"/>
      <c r="D130" s="117"/>
      <c r="E130" s="117"/>
      <c r="F130" s="117"/>
      <c r="G130" s="117"/>
      <c r="AF130" s="19" t="e">
        <f>IF(AI150=1,AH150,AJ150)</f>
        <v>#N/A</v>
      </c>
      <c r="AG130" s="19">
        <f>Effektmåling!J180</f>
        <v>0</v>
      </c>
      <c r="AH130" s="19" t="e">
        <f>MATCH(Effektmåling!H180,Dropdowns!$L$4:$L$9,0)</f>
        <v>#N/A</v>
      </c>
      <c r="AI130" s="19" t="str">
        <f>IF(Effektmåling!D180="(blank)","",MATCH(Effektmåling!D180,$B$5:$B$56,0))</f>
        <v/>
      </c>
      <c r="AJ130" s="476" t="str">
        <f t="shared" ca="1" si="116"/>
        <v/>
      </c>
      <c r="AK130" s="29" t="str">
        <f ca="1">AK122</f>
        <v/>
      </c>
      <c r="AM130" s="19" t="e">
        <f>IF(AP150=1,AO150,AQ150)</f>
        <v>#N/A</v>
      </c>
      <c r="AN130" s="19">
        <f>Effektmåling!J165</f>
        <v>0</v>
      </c>
      <c r="AO130" s="19" t="e">
        <f>MATCH(Effektmåling!H165,Dropdowns!$L$4:$L$9,0)</f>
        <v>#N/A</v>
      </c>
      <c r="AP130" s="29" t="str">
        <f>IF(Effektmåling!D165="(blank)","",MATCH(Effektmåling!D165,$B$5:$B$56,0))</f>
        <v/>
      </c>
      <c r="AQ130" s="476" t="str">
        <f t="shared" ca="1" si="117"/>
        <v/>
      </c>
      <c r="AR130" s="29" t="str">
        <f ca="1">AR122</f>
        <v/>
      </c>
      <c r="BA130" s="19" t="e">
        <f t="shared" si="114"/>
        <v>#N/A</v>
      </c>
      <c r="BB130" s="19">
        <f t="shared" si="114"/>
        <v>0</v>
      </c>
      <c r="BC130" s="29" t="e">
        <f>MATCH(Effektmåling!H180,Dropdowns!$L$4:$L$9,0)</f>
        <v>#N/A</v>
      </c>
      <c r="BD130" s="29" t="str">
        <f>IF(Effektmåling!D180="(blank)","",MATCH(Effektmåling!D180,$B$5:$B$56,0))</f>
        <v/>
      </c>
      <c r="BE130" s="476" t="str">
        <f t="shared" ref="BE130:BE132" ca="1" si="119">IF(BD130="","",IF(INDIRECT(CONCATENATE("R",64+BD130,"C",52+(7-BC130)),FALSE)&lt;1E-25,0,INDIRECT(CONCATENATE("R",64+BD130,"C",52+(7-BC130)),FALSE)))</f>
        <v/>
      </c>
      <c r="BH130" s="36" t="e">
        <f t="shared" si="115"/>
        <v>#N/A</v>
      </c>
      <c r="BI130" s="36">
        <f t="shared" si="115"/>
        <v>0</v>
      </c>
      <c r="BJ130" s="29" t="e">
        <f>MATCH(Effektmåling!H165,Dropdowns!$L$4:$L$9,0)</f>
        <v>#N/A</v>
      </c>
      <c r="BK130" s="29" t="str">
        <f>IF(Effektmåling!D165="(blank)","",MATCH(Effektmåling!D165,$B$5:$B$56,0))</f>
        <v/>
      </c>
      <c r="BL130" s="476" t="str">
        <f t="shared" ca="1" si="118"/>
        <v/>
      </c>
    </row>
    <row r="131" spans="2:66" x14ac:dyDescent="0.15">
      <c r="B131" s="912" t="s">
        <v>319</v>
      </c>
      <c r="C131" s="912"/>
      <c r="D131" s="912"/>
      <c r="E131" s="912"/>
      <c r="F131" s="912"/>
      <c r="G131" s="912"/>
      <c r="AF131" s="19" t="e">
        <f>IF(AI151=1,AH151,AJ151)</f>
        <v>#N/A</v>
      </c>
      <c r="AG131" s="19">
        <f>Effektmåling!J181</f>
        <v>0</v>
      </c>
      <c r="AH131" s="19" t="e">
        <f>MATCH(Effektmåling!H181,Dropdowns!$L$4:$L$9,0)</f>
        <v>#N/A</v>
      </c>
      <c r="AI131" s="19" t="str">
        <f>IF(Effektmåling!D181="(blank)","",MATCH(Effektmåling!D181,$B$5:$B$56,0))</f>
        <v/>
      </c>
      <c r="AJ131" s="476" t="str">
        <f t="shared" ca="1" si="116"/>
        <v/>
      </c>
      <c r="AK131" s="29" t="str">
        <f ca="1">AK123</f>
        <v/>
      </c>
      <c r="AM131" s="19" t="e">
        <f>IF(AP151=1,AO151,AQ151)</f>
        <v>#N/A</v>
      </c>
      <c r="AN131" s="19">
        <f>Effektmåling!J166</f>
        <v>0</v>
      </c>
      <c r="AO131" s="19" t="e">
        <f>MATCH(Effektmåling!H166,Dropdowns!$L$4:$L$9,0)</f>
        <v>#N/A</v>
      </c>
      <c r="AP131" s="29" t="str">
        <f>IF(Effektmåling!D166="(blank)","",MATCH(Effektmåling!D166,$B$5:$B$56,0))</f>
        <v/>
      </c>
      <c r="AQ131" s="476" t="str">
        <f t="shared" ca="1" si="117"/>
        <v/>
      </c>
      <c r="AR131" s="29" t="str">
        <f ca="1">AR123</f>
        <v/>
      </c>
      <c r="BA131" s="19" t="e">
        <f t="shared" si="114"/>
        <v>#N/A</v>
      </c>
      <c r="BB131" s="19">
        <f t="shared" si="114"/>
        <v>0</v>
      </c>
      <c r="BC131" s="29" t="e">
        <f>MATCH(Effektmåling!H181,Dropdowns!$L$4:$L$9,0)</f>
        <v>#N/A</v>
      </c>
      <c r="BD131" s="29" t="str">
        <f>IF(Effektmåling!D181="(blank)","",MATCH(Effektmåling!D181,$B$5:$B$56,0))</f>
        <v/>
      </c>
      <c r="BE131" s="476" t="str">
        <f t="shared" ca="1" si="119"/>
        <v/>
      </c>
      <c r="BH131" s="36" t="e">
        <f t="shared" si="115"/>
        <v>#N/A</v>
      </c>
      <c r="BI131" s="36">
        <f t="shared" si="115"/>
        <v>0</v>
      </c>
      <c r="BJ131" s="29" t="e">
        <f>MATCH(Effektmåling!H166,Dropdowns!$L$4:$L$9,0)</f>
        <v>#N/A</v>
      </c>
      <c r="BK131" s="29" t="str">
        <f>IF(Effektmåling!D166="(blank)","",MATCH(Effektmåling!D166,$B$5:$B$56,0))</f>
        <v/>
      </c>
      <c r="BL131" s="476" t="str">
        <f t="shared" ca="1" si="118"/>
        <v/>
      </c>
    </row>
    <row r="132" spans="2:66" x14ac:dyDescent="0.15">
      <c r="B132" s="907" t="s">
        <v>320</v>
      </c>
      <c r="C132" s="908"/>
      <c r="D132" s="908"/>
      <c r="E132" s="908"/>
      <c r="F132" s="908"/>
      <c r="G132" s="908"/>
      <c r="AF132" s="17" t="e">
        <f>IF(AI152=1,AH152,AJ152)</f>
        <v>#N/A</v>
      </c>
      <c r="AG132" s="17">
        <f>Effektmåling!J182</f>
        <v>0</v>
      </c>
      <c r="AH132" s="17" t="e">
        <f>MATCH(Effektmåling!H182,Dropdowns!$L$4:$L$9,0)</f>
        <v>#N/A</v>
      </c>
      <c r="AI132" s="17" t="str">
        <f>IF(Effektmåling!D182="(blank)","",MATCH(Effektmåling!D182,$B$5:$B$56,0))</f>
        <v/>
      </c>
      <c r="AJ132" s="476" t="str">
        <f t="shared" ca="1" si="116"/>
        <v/>
      </c>
      <c r="AK132" s="17" t="str">
        <f ca="1">AK124</f>
        <v/>
      </c>
      <c r="AM132" s="17" t="e">
        <f>IF(AP152=1,AO152,AQ152)</f>
        <v>#N/A</v>
      </c>
      <c r="AN132" s="17">
        <f>Effektmåling!J167</f>
        <v>0</v>
      </c>
      <c r="AO132" s="17" t="e">
        <f>MATCH(Effektmåling!H167,Dropdowns!$L$4:$L$9,0)</f>
        <v>#N/A</v>
      </c>
      <c r="AP132" s="17" t="str">
        <f>IF(Effektmåling!D167="(blank)","",MATCH(Effektmåling!D167,$B$5:$B$56,0))</f>
        <v/>
      </c>
      <c r="AQ132" s="473" t="str">
        <f t="shared" ca="1" si="117"/>
        <v/>
      </c>
      <c r="AR132" s="17" t="str">
        <f ca="1">AR124</f>
        <v/>
      </c>
      <c r="BA132" s="17" t="e">
        <f t="shared" si="114"/>
        <v>#N/A</v>
      </c>
      <c r="BB132" s="17">
        <f t="shared" si="114"/>
        <v>0</v>
      </c>
      <c r="BC132" s="17" t="e">
        <f>MATCH(Effektmåling!H182,Dropdowns!$L$4:$L$9,0)</f>
        <v>#N/A</v>
      </c>
      <c r="BD132" s="17" t="str">
        <f>IF(Effektmåling!D182="(blank)","",MATCH(Effektmåling!D182,$B$5:$B$56,0))</f>
        <v/>
      </c>
      <c r="BE132" s="473" t="str">
        <f t="shared" ca="1" si="119"/>
        <v/>
      </c>
      <c r="BH132" s="37" t="e">
        <f t="shared" si="115"/>
        <v>#N/A</v>
      </c>
      <c r="BI132" s="37">
        <f t="shared" si="115"/>
        <v>0</v>
      </c>
      <c r="BJ132" s="17" t="e">
        <f>MATCH(Effektmåling!H167,Dropdowns!$L$4:$L$9,0)</f>
        <v>#N/A</v>
      </c>
      <c r="BK132" s="17" t="str">
        <f>IF(Effektmåling!D167="(blank)","",MATCH(Effektmåling!D167,$B$5:$B$56,0))</f>
        <v/>
      </c>
      <c r="BL132" s="473" t="str">
        <f t="shared" ca="1" si="118"/>
        <v/>
      </c>
    </row>
    <row r="133" spans="2:66" x14ac:dyDescent="0.15">
      <c r="B133" s="906" t="s">
        <v>321</v>
      </c>
      <c r="C133" s="906"/>
      <c r="D133" s="906"/>
      <c r="E133" s="906"/>
      <c r="F133" s="906"/>
      <c r="G133" s="906"/>
      <c r="AF133" s="49"/>
      <c r="AG133" s="49"/>
      <c r="AH133" s="49"/>
      <c r="AJ133" s="49"/>
      <c r="AK133" s="49"/>
      <c r="AL133" s="49"/>
      <c r="AM133" s="49"/>
      <c r="AN133" s="49"/>
      <c r="AO133" s="49"/>
      <c r="AP133" s="49"/>
      <c r="AQ133" s="49"/>
      <c r="AR133" s="49"/>
      <c r="AS133" s="49"/>
      <c r="AT133" s="49"/>
      <c r="AU133" s="49"/>
      <c r="AV133" s="49"/>
      <c r="AW133" s="49"/>
      <c r="AX133" s="49"/>
      <c r="AY133" s="49"/>
      <c r="AZ133" s="49"/>
      <c r="BA133" s="49"/>
      <c r="BB133" s="49"/>
      <c r="BC133" s="49" t="s">
        <v>296</v>
      </c>
      <c r="BD133" s="49"/>
      <c r="BE133" s="49">
        <f ca="1">SUM(BE128:BE132)</f>
        <v>0</v>
      </c>
      <c r="BF133" s="49"/>
      <c r="BG133" s="49"/>
      <c r="BH133" s="49"/>
      <c r="BI133" s="49"/>
      <c r="BJ133" s="49" t="s">
        <v>296</v>
      </c>
      <c r="BK133" s="49"/>
      <c r="BL133" s="49">
        <f ca="1">SUM(BL128:BL132)</f>
        <v>0</v>
      </c>
      <c r="BM133" s="49"/>
      <c r="BN133" s="49"/>
    </row>
    <row r="135" spans="2:66" x14ac:dyDescent="0.15">
      <c r="AF135" s="103" t="s">
        <v>322</v>
      </c>
      <c r="AI135" s="19" t="s">
        <v>323</v>
      </c>
      <c r="AJ135" s="18" t="str">
        <f>Effektmåling!$Q$235</f>
        <v>Ja</v>
      </c>
      <c r="AM135" s="103" t="s">
        <v>322</v>
      </c>
      <c r="AP135" s="19" t="s">
        <v>323</v>
      </c>
      <c r="AQ135" s="18" t="str">
        <f>Effektmåling!$Q$235</f>
        <v>Ja</v>
      </c>
      <c r="BA135" s="103" t="s">
        <v>324</v>
      </c>
      <c r="BD135" s="19" t="s">
        <v>323</v>
      </c>
      <c r="BE135" s="18" t="str">
        <f>Effektmåling!$Q$235</f>
        <v>Ja</v>
      </c>
      <c r="BH135" s="103" t="s">
        <v>325</v>
      </c>
      <c r="BK135" s="19" t="s">
        <v>323</v>
      </c>
      <c r="BL135" s="18" t="str">
        <f>Effektmåling!$Q$235</f>
        <v>Ja</v>
      </c>
    </row>
    <row r="136" spans="2:66" x14ac:dyDescent="0.15">
      <c r="AF136" s="904" t="s">
        <v>305</v>
      </c>
      <c r="AG136" s="904"/>
      <c r="AH136" s="17"/>
      <c r="AI136" s="17"/>
      <c r="AJ136" s="29" t="s">
        <v>241</v>
      </c>
      <c r="AK136" s="17" t="s">
        <v>230</v>
      </c>
      <c r="AM136" s="904" t="s">
        <v>305</v>
      </c>
      <c r="AN136" s="904"/>
      <c r="AO136" s="17"/>
      <c r="AP136" s="17"/>
      <c r="AQ136" s="29" t="s">
        <v>241</v>
      </c>
      <c r="AR136" s="17" t="s">
        <v>230</v>
      </c>
      <c r="BA136" s="903" t="s">
        <v>305</v>
      </c>
      <c r="BB136" s="903"/>
      <c r="BC136" s="17"/>
      <c r="BD136" s="17"/>
      <c r="BE136" s="17" t="s">
        <v>243</v>
      </c>
      <c r="BH136" s="903" t="s">
        <v>305</v>
      </c>
      <c r="BI136" s="903"/>
      <c r="BJ136" s="17"/>
      <c r="BK136" s="17"/>
      <c r="BL136" s="17" t="s">
        <v>243</v>
      </c>
    </row>
    <row r="137" spans="2:66" x14ac:dyDescent="0.15">
      <c r="AF137" s="19" t="e">
        <f t="shared" ref="AF137:AG141" si="120">AF120</f>
        <v>#N/A</v>
      </c>
      <c r="AG137" s="19">
        <f t="shared" si="120"/>
        <v>0</v>
      </c>
      <c r="AJ137" s="146" t="str">
        <f ca="1">IF(Effektmåling!$Q$235="Ja",IF(AND(AJ120="",AJ1128=""),"",AJ120+AJ128),AJ120)</f>
        <v/>
      </c>
      <c r="AK137" s="70" t="str">
        <f ca="1">IF(AJ137="","",RANK(AJ137,$AJ$137:$AJ$141,0)+COUNTIF(AJ$137:$AJ137,AJ137)-1)</f>
        <v/>
      </c>
      <c r="AM137" s="19" t="e">
        <f t="shared" ref="AM137:AN141" si="121">AM120</f>
        <v>#N/A</v>
      </c>
      <c r="AN137" s="19">
        <f t="shared" si="121"/>
        <v>0</v>
      </c>
      <c r="AQ137" s="146" t="str">
        <f ca="1">IF(Effektmåling!$Q$235="Ja",IF(AND(AQ120="",AQ1128=""),"",AQ120+AQ128),AQ120)</f>
        <v/>
      </c>
      <c r="AR137" s="70" t="str">
        <f ca="1">IF(AQ137="","",RANK(AQ137,$AQ$137:$AQ$141,0)+COUNTIF($AQ$137:AQ137,AQ137)-1)</f>
        <v/>
      </c>
      <c r="BA137" s="19" t="e">
        <f>BA120</f>
        <v>#N/A</v>
      </c>
      <c r="BB137" s="19">
        <f>BB120</f>
        <v>0</v>
      </c>
      <c r="BE137" s="146" t="str">
        <f ca="1">IF(Effektmåling!$Q$235="Ja",IF(AND(BE120="",BE1128=""),"",BE120+BE128),BE120)</f>
        <v/>
      </c>
      <c r="BH137" s="19" t="e">
        <f t="shared" ref="BH137:BI141" si="122">BH120</f>
        <v>#N/A</v>
      </c>
      <c r="BI137" s="19">
        <f t="shared" si="122"/>
        <v>0</v>
      </c>
      <c r="BL137" s="146" t="str">
        <f ca="1">IF(Effektmåling!$Q$235="Ja",IF(AND(BL120="",BL1128=""),"",BL120+BL128),BL120)</f>
        <v/>
      </c>
    </row>
    <row r="138" spans="2:66" x14ac:dyDescent="0.15">
      <c r="AF138" s="19" t="e">
        <f t="shared" si="120"/>
        <v>#N/A</v>
      </c>
      <c r="AG138" s="19">
        <f t="shared" si="120"/>
        <v>0</v>
      </c>
      <c r="AJ138" s="40" t="str">
        <f ca="1">IF(Effektmåling!$Q$235="Ja",IF(AND(AJ121="",AJ1129=""),"",AJ121+AJ129),AJ121)</f>
        <v/>
      </c>
      <c r="AK138" s="29" t="str">
        <f ca="1">IF(AJ138="","",RANK(AJ138,$AJ$137:$AJ$141,0)+COUNTIF(AJ$137:$AJ138,AJ138)-1)</f>
        <v/>
      </c>
      <c r="AM138" s="19" t="e">
        <f t="shared" si="121"/>
        <v>#N/A</v>
      </c>
      <c r="AN138" s="19">
        <f t="shared" si="121"/>
        <v>0</v>
      </c>
      <c r="AQ138" s="40" t="str">
        <f ca="1">IF(Effektmåling!$Q$235="Ja",IF(AND(AQ121="",AQ1129=""),"",AQ121+AQ129),AQ121)</f>
        <v/>
      </c>
      <c r="AR138" s="29" t="str">
        <f ca="1">IF(AQ138="","",RANK(AQ138,$AQ$137:$AQ$141,0)+COUNTIF($AQ$137:AQ138,AQ138)-1)</f>
        <v/>
      </c>
      <c r="BA138" s="19" t="e">
        <f t="shared" ref="BA138:BB141" si="123">BA121</f>
        <v>#N/A</v>
      </c>
      <c r="BB138" s="19">
        <f t="shared" si="123"/>
        <v>0</v>
      </c>
      <c r="BE138" s="40" t="str">
        <f ca="1">IF(Effektmåling!$Q$235="Ja",IF(AND(BE121="",BE1129=""),"",BE121+BE129),BE121)</f>
        <v/>
      </c>
      <c r="BH138" s="19" t="e">
        <f t="shared" si="122"/>
        <v>#N/A</v>
      </c>
      <c r="BI138" s="19">
        <f t="shared" si="122"/>
        <v>0</v>
      </c>
      <c r="BL138" s="40" t="str">
        <f ca="1">IF(Effektmåling!$Q$235="Ja",IF(AND(BL121="",BL1129=""),"",BL121+BL129),BL121)</f>
        <v/>
      </c>
    </row>
    <row r="139" spans="2:66" x14ac:dyDescent="0.15">
      <c r="AC139" s="229"/>
      <c r="AF139" s="19" t="e">
        <f t="shared" si="120"/>
        <v>#N/A</v>
      </c>
      <c r="AG139" s="19">
        <f t="shared" si="120"/>
        <v>0</v>
      </c>
      <c r="AJ139" s="40" t="str">
        <f ca="1">IF(Effektmåling!$Q$235="Ja",IF(AND(AJ122="",AJ1130=""),"",AJ122+AJ130),AJ122)</f>
        <v/>
      </c>
      <c r="AK139" s="29" t="str">
        <f ca="1">IF(AJ139="","",RANK(AJ139,$AJ$137:$AJ$141,0)+COUNTIF(AJ$137:$AJ139,AJ139)-1)</f>
        <v/>
      </c>
      <c r="AM139" s="19" t="e">
        <f t="shared" si="121"/>
        <v>#N/A</v>
      </c>
      <c r="AN139" s="19">
        <f t="shared" si="121"/>
        <v>0</v>
      </c>
      <c r="AQ139" s="40" t="str">
        <f ca="1">IF(Effektmåling!$Q$235="Ja",IF(AND(AQ122="",AQ1130=""),"",AQ122+AQ130),AQ122)</f>
        <v/>
      </c>
      <c r="AR139" s="29" t="str">
        <f ca="1">IF(AQ139="","",RANK(AQ139,$AQ$137:$AQ$141,0)+COUNTIF($AQ$137:AQ139,AQ139)-1)</f>
        <v/>
      </c>
      <c r="BA139" s="19" t="e">
        <f t="shared" si="123"/>
        <v>#N/A</v>
      </c>
      <c r="BB139" s="19">
        <f t="shared" si="123"/>
        <v>0</v>
      </c>
      <c r="BE139" s="40" t="str">
        <f ca="1">IF(Effektmåling!$Q$235="Ja",IF(AND(BE122="",BE1130=""),"",BE122+BE130),BE122)</f>
        <v/>
      </c>
      <c r="BH139" s="19" t="e">
        <f t="shared" si="122"/>
        <v>#N/A</v>
      </c>
      <c r="BI139" s="19">
        <f t="shared" si="122"/>
        <v>0</v>
      </c>
      <c r="BL139" s="40" t="str">
        <f ca="1">IF(Effektmåling!$Q$235="Ja",IF(AND(BL122="",BL1130=""),"",BL122+BL130),BL122)</f>
        <v/>
      </c>
    </row>
    <row r="140" spans="2:66" x14ac:dyDescent="0.15">
      <c r="AF140" s="19" t="e">
        <f t="shared" si="120"/>
        <v>#N/A</v>
      </c>
      <c r="AG140" s="19">
        <f t="shared" si="120"/>
        <v>0</v>
      </c>
      <c r="AJ140" s="40" t="str">
        <f ca="1">IF(Effektmåling!$Q$235="Ja",IF(AND(AJ123="",AJ1131=""),"",AJ123+AJ131),AJ123)</f>
        <v/>
      </c>
      <c r="AK140" s="29" t="str">
        <f ca="1">IF(AJ140="","",RANK(AJ140,$AJ$137:$AJ$141,0)+COUNTIF(AJ$137:$AJ140,AJ140)-1)</f>
        <v/>
      </c>
      <c r="AM140" s="19" t="e">
        <f t="shared" si="121"/>
        <v>#N/A</v>
      </c>
      <c r="AN140" s="19">
        <f t="shared" si="121"/>
        <v>0</v>
      </c>
      <c r="AQ140" s="40" t="str">
        <f ca="1">IF(Effektmåling!$Q$235="Ja",IF(AND(AQ123="",AQ1131=""),"",AQ123+AQ131),AQ123)</f>
        <v/>
      </c>
      <c r="AR140" s="29" t="str">
        <f ca="1">IF(AQ140="","",RANK(AQ140,$AQ$137:$AQ$141,0)+COUNTIF($AQ$137:AQ140,AQ140)-1)</f>
        <v/>
      </c>
      <c r="BA140" s="19" t="e">
        <f t="shared" si="123"/>
        <v>#N/A</v>
      </c>
      <c r="BB140" s="19">
        <f t="shared" si="123"/>
        <v>0</v>
      </c>
      <c r="BE140" s="40" t="str">
        <f ca="1">IF(Effektmåling!$Q$235="Ja",IF(AND(BE123="",BE1131=""),"",BE123+BE131),BE123)</f>
        <v/>
      </c>
      <c r="BH140" s="19" t="e">
        <f t="shared" si="122"/>
        <v>#N/A</v>
      </c>
      <c r="BI140" s="19">
        <f t="shared" si="122"/>
        <v>0</v>
      </c>
      <c r="BL140" s="40" t="str">
        <f ca="1">IF(Effektmåling!$Q$235="Ja",IF(AND(BL123="",BL1131=""),"",BL123+BL131),BL123)</f>
        <v/>
      </c>
    </row>
    <row r="141" spans="2:66" x14ac:dyDescent="0.15">
      <c r="AF141" s="17" t="e">
        <f t="shared" si="120"/>
        <v>#N/A</v>
      </c>
      <c r="AG141" s="17">
        <f t="shared" si="120"/>
        <v>0</v>
      </c>
      <c r="AH141" s="17"/>
      <c r="AI141" s="17"/>
      <c r="AJ141" s="116" t="str">
        <f ca="1">IF(Effektmåling!$Q$235="Ja",IF(AND(AJ124="",AJ1132=""),"",AJ124+AJ132),AJ124)</f>
        <v/>
      </c>
      <c r="AK141" s="17" t="str">
        <f ca="1">IF(AJ141="","",RANK(AJ141,$AJ$137:$AJ$141,0)+COUNTIF(AJ$137:$AJ141,AJ141)-1)</f>
        <v/>
      </c>
      <c r="AM141" s="17" t="e">
        <f t="shared" si="121"/>
        <v>#N/A</v>
      </c>
      <c r="AN141" s="17">
        <f t="shared" si="121"/>
        <v>0</v>
      </c>
      <c r="AO141" s="17"/>
      <c r="AP141" s="17"/>
      <c r="AQ141" s="116" t="str">
        <f ca="1">IF(Effektmåling!$Q$235="Ja",IF(AND(AQ124="",AQ1132=""),"",AQ124+AQ132),AQ124)</f>
        <v/>
      </c>
      <c r="AR141" s="17" t="str">
        <f ca="1">IF(AQ141="","",RANK(AQ141,$AQ$137:$AQ$141,0)+COUNTIF($AQ$137:AQ141,AQ141)-1)</f>
        <v/>
      </c>
      <c r="BA141" s="17" t="e">
        <f t="shared" si="123"/>
        <v>#N/A</v>
      </c>
      <c r="BB141" s="17">
        <f t="shared" si="123"/>
        <v>0</v>
      </c>
      <c r="BC141" s="17"/>
      <c r="BD141" s="17"/>
      <c r="BE141" s="116" t="str">
        <f ca="1">IF(Effektmåling!$Q$235="Ja",IF(AND(BE124="",BE1132=""),"",BE124+BE132),BE124)</f>
        <v/>
      </c>
      <c r="BH141" s="17" t="e">
        <f t="shared" si="122"/>
        <v>#N/A</v>
      </c>
      <c r="BI141" s="17">
        <f t="shared" si="122"/>
        <v>0</v>
      </c>
      <c r="BJ141" s="17"/>
      <c r="BK141" s="17"/>
      <c r="BL141" s="116" t="str">
        <f ca="1">IF(Effektmåling!$Q$235="Ja",IF(AND(BL124="",BL1132=""),"",BL124+BL132),BL124)</f>
        <v/>
      </c>
    </row>
    <row r="142" spans="2:66" x14ac:dyDescent="0.15">
      <c r="AF142" s="19" t="s">
        <v>164</v>
      </c>
      <c r="AJ142" s="20">
        <f ca="1">SUM(AJ137:AJ141)</f>
        <v>0</v>
      </c>
      <c r="AM142" s="19" t="s">
        <v>164</v>
      </c>
      <c r="AQ142" s="20">
        <f ca="1">SUM(AQ137:AQ141)</f>
        <v>0</v>
      </c>
      <c r="BA142" s="19" t="s">
        <v>164</v>
      </c>
      <c r="BE142" s="20">
        <f ca="1">SUM(BE137:BE141)</f>
        <v>0</v>
      </c>
      <c r="BH142" s="19" t="s">
        <v>164</v>
      </c>
      <c r="BL142" s="20">
        <f ca="1">SUM(BL137:BL141)</f>
        <v>0</v>
      </c>
    </row>
    <row r="143" spans="2:66" x14ac:dyDescent="0.15">
      <c r="AC143" s="229"/>
    </row>
    <row r="145" spans="32:44" x14ac:dyDescent="0.15">
      <c r="AF145" s="70" t="s">
        <v>326</v>
      </c>
      <c r="AG145" s="70">
        <f>COUNT(AF7:AK56)</f>
        <v>0</v>
      </c>
      <c r="AH145" s="70" t="s">
        <v>327</v>
      </c>
      <c r="AM145" s="70" t="s">
        <v>326</v>
      </c>
      <c r="AN145" s="70">
        <f>COUNT(AM7:AR56)</f>
        <v>0</v>
      </c>
      <c r="AO145" s="70" t="s">
        <v>327</v>
      </c>
    </row>
    <row r="146" spans="32:44" x14ac:dyDescent="0.15">
      <c r="AF146" s="17" t="s">
        <v>328</v>
      </c>
      <c r="AG146" s="17">
        <f>SUM(AG120:AG124)</f>
        <v>0</v>
      </c>
      <c r="AH146" s="17" t="s">
        <v>329</v>
      </c>
      <c r="AM146" s="17" t="s">
        <v>328</v>
      </c>
      <c r="AN146" s="17">
        <f>SUM(AN120:AN124)</f>
        <v>0</v>
      </c>
      <c r="AO146" s="17" t="s">
        <v>329</v>
      </c>
    </row>
    <row r="148" spans="32:44" x14ac:dyDescent="0.15">
      <c r="AF148" s="231" t="s">
        <v>330</v>
      </c>
      <c r="AG148" s="70"/>
      <c r="AH148" s="70" t="str">
        <f>Effektmåling!D178</f>
        <v>(blank)</v>
      </c>
      <c r="AI148" s="70">
        <f>COUNTIF($AH$148:$AH$152,AH148)</f>
        <v>5</v>
      </c>
      <c r="AJ148" s="70" t="e">
        <f>CONCATENATE(Effektmåling!D178," (",INDEX($AF$148:$AF$153,AH120),")")</f>
        <v>#N/A</v>
      </c>
      <c r="AK148" s="232"/>
      <c r="AM148" s="231"/>
      <c r="AN148" s="70"/>
      <c r="AO148" s="70" t="str">
        <f>Effektmåling!D163</f>
        <v>(blank)</v>
      </c>
      <c r="AP148" s="70">
        <f>COUNTIF($AO$148:$AO$152,AO148)</f>
        <v>5</v>
      </c>
      <c r="AQ148" s="70" t="e">
        <f>CONCATENATE(Effektmåling!D163," (",INDEX($AF$148:$AF$153,AO120),")")</f>
        <v>#N/A</v>
      </c>
      <c r="AR148" s="232"/>
    </row>
    <row r="149" spans="32:44" x14ac:dyDescent="0.15">
      <c r="AF149" s="211" t="s">
        <v>331</v>
      </c>
      <c r="AG149" s="29"/>
      <c r="AH149" s="29" t="str">
        <f>Effektmåling!D179</f>
        <v>(blank)</v>
      </c>
      <c r="AI149" s="29">
        <f>COUNTIF($AH$148:$AH$152,AH149)</f>
        <v>5</v>
      </c>
      <c r="AJ149" s="29" t="e">
        <f>CONCATENATE(Effektmåling!D179," (",INDEX($AF$148:$AF$153,AH121),")")</f>
        <v>#N/A</v>
      </c>
      <c r="AK149" s="212"/>
      <c r="AM149" s="211"/>
      <c r="AN149" s="29"/>
      <c r="AO149" s="29" t="str">
        <f>Effektmåling!D164</f>
        <v>(blank)</v>
      </c>
      <c r="AP149" s="29">
        <f>COUNTIF($AO$148:$AO$152,AO149)</f>
        <v>5</v>
      </c>
      <c r="AQ149" s="29" t="e">
        <f>CONCATENATE(Effektmåling!D164," (",INDEX($AF$148:$AF$153,AO121),")")</f>
        <v>#N/A</v>
      </c>
      <c r="AR149" s="212"/>
    </row>
    <row r="150" spans="32:44" x14ac:dyDescent="0.15">
      <c r="AF150" s="211" t="s">
        <v>332</v>
      </c>
      <c r="AG150" s="29"/>
      <c r="AH150" s="29" t="str">
        <f>Effektmåling!D180</f>
        <v>(blank)</v>
      </c>
      <c r="AI150" s="29">
        <f>COUNTIF($AH$148:$AH$152,AH150)</f>
        <v>5</v>
      </c>
      <c r="AJ150" s="29" t="e">
        <f>CONCATENATE(Effektmåling!D180," (",INDEX($AF$148:$AF$153,AH122),")")</f>
        <v>#N/A</v>
      </c>
      <c r="AK150" s="212"/>
      <c r="AM150" s="211"/>
      <c r="AN150" s="29"/>
      <c r="AO150" s="29" t="str">
        <f>Effektmåling!D165</f>
        <v>(blank)</v>
      </c>
      <c r="AP150" s="29">
        <f>COUNTIF($AO$148:$AO$152,AO150)</f>
        <v>5</v>
      </c>
      <c r="AQ150" s="29" t="e">
        <f>CONCATENATE(Effektmåling!D165," (",INDEX($AF$148:$AF$153,AO122),")")</f>
        <v>#N/A</v>
      </c>
      <c r="AR150" s="212"/>
    </row>
    <row r="151" spans="32:44" x14ac:dyDescent="0.15">
      <c r="AF151" s="211" t="s">
        <v>333</v>
      </c>
      <c r="AG151" s="29"/>
      <c r="AH151" s="29" t="str">
        <f>Effektmåling!D181</f>
        <v>(blank)</v>
      </c>
      <c r="AI151" s="29">
        <f>COUNTIF($AH$148:$AH$152,AH151)</f>
        <v>5</v>
      </c>
      <c r="AJ151" s="29" t="e">
        <f>CONCATENATE(Effektmåling!D181," (",INDEX($AF$148:$AF$153,AH123),")")</f>
        <v>#N/A</v>
      </c>
      <c r="AK151" s="212"/>
      <c r="AM151" s="211"/>
      <c r="AN151" s="29"/>
      <c r="AO151" s="29" t="str">
        <f>Effektmåling!D166</f>
        <v>(blank)</v>
      </c>
      <c r="AP151" s="29">
        <f>COUNTIF($AO$148:$AO$152,AO151)</f>
        <v>5</v>
      </c>
      <c r="AQ151" s="29" t="e">
        <f>CONCATENATE(Effektmåling!D166," (",INDEX($AF$148:$AF$153,AO123),")")</f>
        <v>#N/A</v>
      </c>
      <c r="AR151" s="212"/>
    </row>
    <row r="152" spans="32:44" x14ac:dyDescent="0.15">
      <c r="AF152" s="211" t="s">
        <v>334</v>
      </c>
      <c r="AG152" s="29"/>
      <c r="AH152" s="29" t="str">
        <f>Effektmåling!D182</f>
        <v>(blank)</v>
      </c>
      <c r="AI152" s="29">
        <f>COUNTIF($AH$148:$AH$152,AH152)</f>
        <v>5</v>
      </c>
      <c r="AJ152" s="29" t="e">
        <f>CONCATENATE(Effektmåling!D182," (",INDEX($AF$148:$AF$153,AH124),")")</f>
        <v>#N/A</v>
      </c>
      <c r="AK152" s="212"/>
      <c r="AM152" s="211"/>
      <c r="AN152" s="29"/>
      <c r="AO152" s="29" t="str">
        <f>Effektmåling!D167</f>
        <v>(blank)</v>
      </c>
      <c r="AP152" s="29">
        <f>COUNTIF($AO$148:$AO$152,AO152)</f>
        <v>5</v>
      </c>
      <c r="AQ152" s="29" t="e">
        <f>CONCATENATE(Effektmåling!D167," (",INDEX($AF$148:$AF$153,AO124),")")</f>
        <v>#N/A</v>
      </c>
      <c r="AR152" s="212"/>
    </row>
    <row r="153" spans="32:44" x14ac:dyDescent="0.15">
      <c r="AF153" s="217" t="s">
        <v>335</v>
      </c>
      <c r="AG153" s="17"/>
      <c r="AH153" s="17"/>
      <c r="AI153" s="17"/>
      <c r="AJ153" s="17"/>
      <c r="AK153" s="218"/>
      <c r="AM153" s="217"/>
      <c r="AN153" s="17"/>
      <c r="AO153" s="17"/>
      <c r="AP153" s="17"/>
      <c r="AQ153" s="17"/>
      <c r="AR153" s="218"/>
    </row>
  </sheetData>
  <sheetProtection algorithmName="SHA-512" hashValue="n84K9kEjGKT+H3MyGDX71wmySY020J+XzjpvsW+CRipGgBTm/YvNNXAnWWaieclytgBnvcy9JUa3GJz25QCmug==" saltValue="pbjuhMhPO8540Vgiak0Kcg==" spinCount="100000" sheet="1" selectLockedCells="1" selectUnlockedCells="1"/>
  <mergeCells count="31">
    <mergeCell ref="BY5:BZ5"/>
    <mergeCell ref="B133:G133"/>
    <mergeCell ref="B132:G132"/>
    <mergeCell ref="B127:G127"/>
    <mergeCell ref="B126:G126"/>
    <mergeCell ref="B125:G125"/>
    <mergeCell ref="B131:G131"/>
    <mergeCell ref="B129:G129"/>
    <mergeCell ref="B128:G128"/>
    <mergeCell ref="BA136:BB136"/>
    <mergeCell ref="BH136:BI136"/>
    <mergeCell ref="AF136:AG136"/>
    <mergeCell ref="AM136:AN136"/>
    <mergeCell ref="BH62:BM62"/>
    <mergeCell ref="AF119:AG119"/>
    <mergeCell ref="AF127:AG127"/>
    <mergeCell ref="AM127:AN127"/>
    <mergeCell ref="AM119:AN119"/>
    <mergeCell ref="BH2:BM2"/>
    <mergeCell ref="BA119:BB119"/>
    <mergeCell ref="BA127:BB127"/>
    <mergeCell ref="BH119:BI119"/>
    <mergeCell ref="BH127:BI127"/>
    <mergeCell ref="BA2:BF2"/>
    <mergeCell ref="BA62:BF62"/>
    <mergeCell ref="V2:Y2"/>
    <mergeCell ref="AA2:AD2"/>
    <mergeCell ref="AM2:AR2"/>
    <mergeCell ref="AF62:AK62"/>
    <mergeCell ref="AM62:AR62"/>
    <mergeCell ref="AF2:AK2"/>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K75"/>
  <sheetViews>
    <sheetView workbookViewId="0"/>
  </sheetViews>
  <sheetFormatPr defaultColWidth="8.75" defaultRowHeight="10.5" x14ac:dyDescent="0.15"/>
  <cols>
    <col min="1" max="1" width="4.75" style="19" customWidth="1"/>
    <col min="2" max="2" width="24" style="19" bestFit="1" customWidth="1"/>
    <col min="3" max="4" width="8.75" style="19"/>
    <col min="5" max="5" width="13.125" style="19" bestFit="1" customWidth="1"/>
    <col min="6" max="6" width="8.75" style="19"/>
    <col min="7" max="7" width="10.5" style="19" bestFit="1" customWidth="1"/>
    <col min="8" max="8" width="4.75" style="19" customWidth="1"/>
    <col min="9" max="9" width="20.125" style="19" bestFit="1" customWidth="1"/>
    <col min="10" max="18" width="8.75" style="19"/>
    <col min="19" max="19" width="20.125" style="19" bestFit="1" customWidth="1"/>
    <col min="20" max="20" width="8.75" style="19"/>
    <col min="21" max="21" width="9" style="19" customWidth="1"/>
    <col min="22" max="22" width="14.125" style="19" bestFit="1" customWidth="1"/>
    <col min="23" max="23" width="5.125" style="19" bestFit="1" customWidth="1"/>
    <col min="24" max="30" width="8.75" style="19"/>
    <col min="31" max="31" width="19.75" style="19" bestFit="1" customWidth="1"/>
    <col min="32" max="32" width="8.75" style="19" customWidth="1"/>
    <col min="33" max="33" width="8.75" style="19" bestFit="1" customWidth="1"/>
    <col min="34" max="34" width="13.125" style="19" bestFit="1" customWidth="1"/>
    <col min="35" max="35" width="11.125" style="19" bestFit="1" customWidth="1"/>
    <col min="36" max="36" width="10.125" style="19" customWidth="1"/>
    <col min="37" max="16384" width="8.75" style="19"/>
  </cols>
  <sheetData>
    <row r="1" spans="1:35" x14ac:dyDescent="0.15">
      <c r="B1" s="17"/>
      <c r="C1" s="17"/>
      <c r="D1" s="17"/>
      <c r="E1" s="17"/>
      <c r="F1" s="17"/>
      <c r="G1" s="17"/>
      <c r="I1" s="17"/>
      <c r="J1" s="17"/>
      <c r="K1" s="17"/>
      <c r="L1" s="17"/>
      <c r="M1" s="17"/>
      <c r="O1" s="17"/>
      <c r="P1" s="17"/>
      <c r="Q1" s="17"/>
      <c r="R1" s="17"/>
      <c r="S1" s="17"/>
      <c r="T1" s="29"/>
    </row>
    <row r="2" spans="1:35" ht="21" customHeight="1" x14ac:dyDescent="0.15">
      <c r="B2" s="465" t="s">
        <v>26</v>
      </c>
      <c r="C2" s="465" t="s">
        <v>27</v>
      </c>
      <c r="D2" s="916" t="s">
        <v>336</v>
      </c>
      <c r="E2" s="916"/>
      <c r="F2" s="916"/>
      <c r="G2" s="465" t="s">
        <v>337</v>
      </c>
      <c r="I2" s="916" t="s">
        <v>338</v>
      </c>
      <c r="J2" s="916"/>
      <c r="K2" s="916"/>
      <c r="L2" s="916"/>
      <c r="M2" s="916"/>
      <c r="O2" s="916" t="s">
        <v>59</v>
      </c>
      <c r="P2" s="916"/>
      <c r="Q2" s="916"/>
      <c r="R2" s="916"/>
      <c r="S2" s="916"/>
      <c r="T2" s="465"/>
      <c r="U2" s="244" t="s">
        <v>230</v>
      </c>
      <c r="V2" s="464" t="str">
        <f>B2</f>
        <v>Energikilde</v>
      </c>
      <c r="W2" s="464" t="s">
        <v>339</v>
      </c>
      <c r="X2" s="464" t="s">
        <v>27</v>
      </c>
      <c r="Y2" s="464" t="s">
        <v>232</v>
      </c>
      <c r="Z2" s="464" t="s">
        <v>234</v>
      </c>
      <c r="AA2" s="244" t="s">
        <v>191</v>
      </c>
      <c r="AB2" s="245" t="s">
        <v>340</v>
      </c>
      <c r="AC2" s="246"/>
      <c r="AE2" s="915" t="s">
        <v>341</v>
      </c>
      <c r="AF2" s="915"/>
      <c r="AG2" s="915"/>
      <c r="AH2" s="915"/>
      <c r="AI2" s="915"/>
    </row>
    <row r="3" spans="1:35" x14ac:dyDescent="0.15">
      <c r="B3" s="465"/>
      <c r="C3" s="465"/>
      <c r="D3" s="465"/>
      <c r="E3" s="465"/>
      <c r="F3" s="465"/>
      <c r="G3" s="465"/>
      <c r="AE3" s="247" t="s">
        <v>26</v>
      </c>
      <c r="AF3" s="247" t="s">
        <v>339</v>
      </c>
      <c r="AG3" s="247" t="s">
        <v>342</v>
      </c>
      <c r="AH3" s="247" t="s">
        <v>343</v>
      </c>
      <c r="AI3" s="247" t="s">
        <v>344</v>
      </c>
    </row>
    <row r="4" spans="1:35" x14ac:dyDescent="0.15">
      <c r="A4" s="19" t="s">
        <v>345</v>
      </c>
      <c r="B4" s="17"/>
      <c r="C4" s="28"/>
      <c r="D4" s="28" t="s">
        <v>239</v>
      </c>
      <c r="E4" s="28" t="s">
        <v>346</v>
      </c>
      <c r="F4" s="28" t="s">
        <v>238</v>
      </c>
      <c r="G4" s="28" t="s">
        <v>239</v>
      </c>
      <c r="I4" s="17" t="s">
        <v>347</v>
      </c>
      <c r="J4" s="17" t="s">
        <v>241</v>
      </c>
      <c r="K4" s="17" t="s">
        <v>242</v>
      </c>
      <c r="L4" s="17" t="s">
        <v>238</v>
      </c>
      <c r="M4" s="17" t="s">
        <v>236</v>
      </c>
      <c r="O4" s="17" t="s">
        <v>347</v>
      </c>
      <c r="P4" s="17" t="s">
        <v>241</v>
      </c>
      <c r="Q4" s="17" t="s">
        <v>242</v>
      </c>
      <c r="R4" s="17" t="s">
        <v>238</v>
      </c>
      <c r="S4" s="17" t="s">
        <v>236</v>
      </c>
      <c r="T4" s="29"/>
    </row>
    <row r="5" spans="1:35" x14ac:dyDescent="0.15">
      <c r="B5" s="29" t="s">
        <v>145</v>
      </c>
      <c r="C5" s="32"/>
      <c r="D5" s="32" t="s">
        <v>245</v>
      </c>
      <c r="E5" s="32"/>
      <c r="F5" s="32" t="s">
        <v>245</v>
      </c>
      <c r="G5" s="32" t="s">
        <v>245</v>
      </c>
      <c r="I5" s="46"/>
      <c r="J5" s="43"/>
      <c r="K5" s="44"/>
      <c r="L5" s="44"/>
      <c r="M5" s="44"/>
      <c r="O5" s="46"/>
      <c r="P5" s="43"/>
      <c r="Q5" s="44"/>
      <c r="R5" s="44"/>
      <c r="S5" s="44"/>
      <c r="T5" s="44"/>
      <c r="V5" s="19" t="str">
        <f t="shared" ref="V5" si="0">LEFT(B5,FIND("(",B5)-1)</f>
        <v/>
      </c>
      <c r="AE5" s="29" t="s">
        <v>145</v>
      </c>
      <c r="AF5" s="32"/>
    </row>
    <row r="6" spans="1:35" x14ac:dyDescent="0.15">
      <c r="B6" s="19" t="s">
        <v>348</v>
      </c>
      <c r="C6" s="462" t="s">
        <v>349</v>
      </c>
      <c r="E6" s="85">
        <f ca="1">L61</f>
        <v>8.430983330327738E-4</v>
      </c>
      <c r="F6" s="81">
        <f ca="1">K61</f>
        <v>3.6064372252241602E-3</v>
      </c>
      <c r="G6" s="58">
        <f ca="1">J61</f>
        <v>2.397333E-4</v>
      </c>
      <c r="I6" s="19">
        <f ca="1">$C$67*SUMIF(Effektmåling!$D$144:$E$148,'DB energi'!B6,Effektmåling!$I$144:$I$148)</f>
        <v>0</v>
      </c>
      <c r="J6" s="480" t="str">
        <f ca="1">IF(I6=0,"",I6*(D6+G6))</f>
        <v/>
      </c>
      <c r="K6" s="48" t="str">
        <f ca="1">IF(J6="","",RANK(J6,$J$6:$J$37,0)+COUNTIF($J$6:J6,J6)-1)</f>
        <v/>
      </c>
      <c r="L6" s="19" t="str">
        <f ca="1">IF(I6=0,"",I6*F6)</f>
        <v/>
      </c>
      <c r="M6" s="60" t="str">
        <f ca="1">IF(I6=0,"",I6*E6)</f>
        <v/>
      </c>
      <c r="O6" s="19">
        <f ca="1">$C$67*SUMIF(Effektmåling!$D$71:$E$75,'DB energi'!B6,Effektmåling!$I$71:$I$75)</f>
        <v>0</v>
      </c>
      <c r="P6" s="41" t="str">
        <f ca="1">IF(O6=0,"",O6*G42)</f>
        <v/>
      </c>
      <c r="Q6" s="48" t="str">
        <f ca="1">IF(P6="","",RANK(P6,$P$6:$P$37,0)+COUNTIF($P$6:P6,P6)-1)</f>
        <v/>
      </c>
      <c r="R6" s="19" t="str">
        <f ca="1">IF(O6=0,"",O6*F6)</f>
        <v/>
      </c>
      <c r="S6" s="19" t="str">
        <f ca="1">IF(O6=0,"",O6*E6)</f>
        <v/>
      </c>
      <c r="U6" s="19">
        <f ca="1">IF(X6=0,1000000,RANK(X6,$X$6:$X$37,0)+COUNTIF($X$6:$X$37,X6)-1)</f>
        <v>1000000</v>
      </c>
      <c r="V6" s="19" t="str">
        <f>B6</f>
        <v>El (kWh)</v>
      </c>
      <c r="W6" s="19" t="str">
        <f t="shared" ref="W6:W37" si="1">C6</f>
        <v>kWh</v>
      </c>
      <c r="X6" s="19">
        <f ca="1">O6+I6</f>
        <v>0</v>
      </c>
      <c r="Y6" s="19">
        <f>Y5+1</f>
        <v>1</v>
      </c>
      <c r="Z6" s="19">
        <f ca="1">IF(AC6&lt;100,AC6,0)</f>
        <v>0</v>
      </c>
      <c r="AA6" s="19">
        <f ca="1">IF(Z6&gt;0,VLOOKUP(Z6,$U$6:$X$37,2,FALSE),0)</f>
        <v>0</v>
      </c>
      <c r="AB6" s="19">
        <f ca="1">IF(Z6&gt;0,VLOOKUP(Z6,$U$6:$X$37,4,FALSE),0)</f>
        <v>0</v>
      </c>
      <c r="AC6" s="19">
        <f ca="1">SMALL($U$6:$U$37,Y6)</f>
        <v>1000000</v>
      </c>
      <c r="AE6" s="19" t="s">
        <v>348</v>
      </c>
      <c r="AF6" s="462" t="s">
        <v>349</v>
      </c>
      <c r="AI6" s="19">
        <v>3.5999999999999999E-3</v>
      </c>
    </row>
    <row r="7" spans="1:35" x14ac:dyDescent="0.15">
      <c r="A7" s="19">
        <v>5.0319999999999999E-5</v>
      </c>
      <c r="B7" s="19" t="s">
        <v>350</v>
      </c>
      <c r="C7" s="462" t="s">
        <v>349</v>
      </c>
      <c r="D7" s="54"/>
      <c r="E7" s="86">
        <v>4.3863677701969434E-6</v>
      </c>
      <c r="F7" s="83">
        <v>1.2004886430987154E-4</v>
      </c>
      <c r="G7" s="22">
        <f>132.8951/10^6</f>
        <v>1.3289510000000001E-4</v>
      </c>
      <c r="H7" s="66" t="s">
        <v>351</v>
      </c>
      <c r="I7" s="474">
        <f ca="1">$C$67*SUMIF(Effektmåling!$D$144:$E$148,'DB energi'!B7,Effektmåling!$I$144:$I$148)</f>
        <v>0</v>
      </c>
      <c r="J7" s="41" t="str">
        <f t="shared" ref="J7:J33" ca="1" si="2">IF(I7=0,"",I7*(D7+G7))</f>
        <v/>
      </c>
      <c r="K7" s="48" t="str">
        <f ca="1">IF(J7="","",RANK(J7,$J$6:$J$37,0)+COUNTIF($J$6:J7,J7)-1)</f>
        <v/>
      </c>
      <c r="L7" s="19" t="str">
        <f t="shared" ref="L7:L37" ca="1" si="3">IF(I7=0,"",I7*F7)</f>
        <v/>
      </c>
      <c r="M7" s="19" t="str">
        <f t="shared" ref="M7:M37" ca="1" si="4">IF(I7=0,"",I7*E7)</f>
        <v/>
      </c>
      <c r="O7" s="474">
        <f ca="1">$C$67*SUMIF(Effektmåling!$D$71:$E$75,'DB energi'!B7,Effektmåling!$I$71:$I$75)</f>
        <v>0</v>
      </c>
      <c r="P7" s="41" t="str">
        <f ca="1">IF(O7=0,"",O7*(D7+G7))</f>
        <v/>
      </c>
      <c r="Q7" s="48" t="str">
        <f ca="1">IF(P7="","",RANK(P7,$P$6:$P$37,0)+COUNTIF($P$6:P7,P7)-1)</f>
        <v/>
      </c>
      <c r="R7" s="19" t="str">
        <f t="shared" ref="R7:R37" ca="1" si="5">IF(O7=0,"",O7*F7)</f>
        <v/>
      </c>
      <c r="S7" s="19" t="str">
        <f t="shared" ref="S7:S37" ca="1" si="6">IF(O7=0,"",O7*E7)</f>
        <v/>
      </c>
      <c r="U7" s="19">
        <f t="shared" ref="U7:U37" ca="1" si="7">IF(X7=0,1000000,RANK(X7,$X$6:$X$37,0)+COUNTIF($X$6:$X$37,X7)-1)</f>
        <v>1000000</v>
      </c>
      <c r="V7" s="19" t="str">
        <f t="shared" ref="V7:V37" si="8">B7</f>
        <v>Fjernvarme (kWh)</v>
      </c>
      <c r="W7" s="19" t="str">
        <f t="shared" si="1"/>
        <v>kWh</v>
      </c>
      <c r="X7" s="19">
        <f t="shared" ref="X7:X37" ca="1" si="9">O7+I7</f>
        <v>0</v>
      </c>
      <c r="Y7" s="19">
        <f t="shared" ref="Y7:Y37" si="10">Y6+1</f>
        <v>2</v>
      </c>
      <c r="Z7" s="19">
        <f t="shared" ref="Z7:Z37" ca="1" si="11">IF(AC7&lt;100,AC7,0)</f>
        <v>0</v>
      </c>
      <c r="AA7" s="19">
        <f t="shared" ref="AA7:AA37" ca="1" si="12">IF(Z7&gt;0,VLOOKUP(Z7,$U$6:$X$37,2,FALSE),0)</f>
        <v>0</v>
      </c>
      <c r="AB7" s="19">
        <f t="shared" ref="AB7:AB37" ca="1" si="13">IF(Z7&gt;0,VLOOKUP(Z7,$U$6:$X$37,4,FALSE),0)</f>
        <v>0</v>
      </c>
      <c r="AC7" s="19">
        <f t="shared" ref="AC7:AC37" ca="1" si="14">SMALL($U$6:$U$37,Y7)</f>
        <v>1000000</v>
      </c>
      <c r="AE7" s="19" t="s">
        <v>350</v>
      </c>
      <c r="AF7" s="462" t="s">
        <v>349</v>
      </c>
      <c r="AI7" s="19">
        <v>3.5999999999999999E-3</v>
      </c>
    </row>
    <row r="8" spans="1:35" x14ac:dyDescent="0.15">
      <c r="A8" s="19">
        <v>1.0000000000000009E-5</v>
      </c>
      <c r="B8" s="19" t="s">
        <v>352</v>
      </c>
      <c r="C8" s="462" t="s">
        <v>349</v>
      </c>
      <c r="D8" s="22"/>
      <c r="E8" s="23">
        <v>4.4056416561177842E-4</v>
      </c>
      <c r="F8" s="77">
        <v>2.9854860902027463E-4</v>
      </c>
      <c r="G8" s="22">
        <v>3.4000000000000002E-4</v>
      </c>
      <c r="I8" s="474">
        <f ca="1">$C$67*SUMIF(Effektmåling!$D$144:$E$148,'DB energi'!B8,Effektmåling!$I$144:$I$148)</f>
        <v>0</v>
      </c>
      <c r="J8" s="41" t="str">
        <f t="shared" ca="1" si="2"/>
        <v/>
      </c>
      <c r="K8" s="48" t="str">
        <f ca="1">IF(J8="","",RANK(J8,$J$6:$J$37,0)+COUNTIF($J$6:J8,J8)-1)</f>
        <v/>
      </c>
      <c r="L8" s="19" t="str">
        <f t="shared" ca="1" si="3"/>
        <v/>
      </c>
      <c r="M8" s="19" t="str">
        <f t="shared" ca="1" si="4"/>
        <v/>
      </c>
      <c r="O8" s="474">
        <f ca="1">$C$67*SUMIF(Effektmåling!$D$71:$E$75,'DB energi'!B8,Effektmåling!$I$71:$I$75)</f>
        <v>0</v>
      </c>
      <c r="P8" s="480" t="str">
        <f t="shared" ref="P8:P37" ca="1" si="15">IF(O8=0,"",O8*(D8+G8))</f>
        <v/>
      </c>
      <c r="Q8" s="48" t="str">
        <f ca="1">IF(P8="","",RANK(P8,$P$6:$P$37,0)+COUNTIF($P$6:P8,P8)-1)</f>
        <v/>
      </c>
      <c r="R8" s="19" t="str">
        <f t="shared" ca="1" si="5"/>
        <v/>
      </c>
      <c r="S8" s="19" t="str">
        <f t="shared" ca="1" si="6"/>
        <v/>
      </c>
      <c r="U8" s="19">
        <f t="shared" ca="1" si="7"/>
        <v>1000000</v>
      </c>
      <c r="V8" s="19" t="str">
        <f t="shared" si="8"/>
        <v>Brunkulsbriketter (kWh)</v>
      </c>
      <c r="W8" s="19" t="str">
        <f t="shared" si="1"/>
        <v>kWh</v>
      </c>
      <c r="X8" s="19">
        <f t="shared" ca="1" si="9"/>
        <v>0</v>
      </c>
      <c r="Y8" s="19">
        <f t="shared" si="10"/>
        <v>3</v>
      </c>
      <c r="Z8" s="19">
        <f t="shared" ca="1" si="11"/>
        <v>0</v>
      </c>
      <c r="AA8" s="19">
        <f t="shared" ca="1" si="12"/>
        <v>0</v>
      </c>
      <c r="AB8" s="19">
        <f t="shared" ca="1" si="13"/>
        <v>0</v>
      </c>
      <c r="AC8" s="19">
        <f t="shared" ca="1" si="14"/>
        <v>1000000</v>
      </c>
      <c r="AE8" s="19" t="s">
        <v>352</v>
      </c>
      <c r="AF8" s="462" t="s">
        <v>349</v>
      </c>
      <c r="AG8" s="19">
        <v>94.6</v>
      </c>
      <c r="AH8" s="19">
        <v>0.34</v>
      </c>
      <c r="AI8" s="451">
        <v>3.5999999999999999E-3</v>
      </c>
    </row>
    <row r="9" spans="1:35" x14ac:dyDescent="0.15">
      <c r="A9" s="19">
        <v>4.7000000000000042E-2</v>
      </c>
      <c r="B9" s="19" t="s">
        <v>353</v>
      </c>
      <c r="C9" s="462" t="s">
        <v>236</v>
      </c>
      <c r="D9" s="22"/>
      <c r="E9" s="23">
        <v>2.2368072065489435</v>
      </c>
      <c r="F9" s="77">
        <v>1.5157739377972228</v>
      </c>
      <c r="G9" s="22">
        <v>1.73</v>
      </c>
      <c r="I9" s="474">
        <f ca="1">$C$67*SUMIF(Effektmåling!$D$144:$E$148,'DB energi'!B9,Effektmåling!$I$144:$I$148)</f>
        <v>0</v>
      </c>
      <c r="J9" s="41" t="str">
        <f t="shared" ca="1" si="2"/>
        <v/>
      </c>
      <c r="K9" s="48" t="str">
        <f ca="1">IF(J9="","",RANK(J9,$J$6:$J$37,0)+COUNTIF($J$6:J9,J9)-1)</f>
        <v/>
      </c>
      <c r="L9" s="19" t="str">
        <f t="shared" ca="1" si="3"/>
        <v/>
      </c>
      <c r="M9" s="19" t="str">
        <f ca="1">IF(I9=0,"",I9*E9)</f>
        <v/>
      </c>
      <c r="O9" s="474">
        <f ca="1">$C$67*SUMIF(Effektmåling!$D$71:$E$75,'DB energi'!B9,Effektmåling!$I$71:$I$75)</f>
        <v>0</v>
      </c>
      <c r="P9" s="41" t="str">
        <f t="shared" ca="1" si="15"/>
        <v/>
      </c>
      <c r="Q9" s="48" t="str">
        <f ca="1">IF(P9="","",RANK(P9,$P$6:$P$37,0)+COUNTIF($P$6:P9,P9)-1)</f>
        <v/>
      </c>
      <c r="R9" s="19" t="str">
        <f t="shared" ca="1" si="5"/>
        <v/>
      </c>
      <c r="S9" s="19" t="str">
        <f t="shared" ca="1" si="6"/>
        <v/>
      </c>
      <c r="U9" s="19">
        <f t="shared" ca="1" si="7"/>
        <v>1000000</v>
      </c>
      <c r="V9" s="19" t="str">
        <f t="shared" si="8"/>
        <v>Brunkulsbriketter (tons)</v>
      </c>
      <c r="W9" s="19" t="str">
        <f t="shared" si="1"/>
        <v>t</v>
      </c>
      <c r="X9" s="19">
        <f t="shared" ca="1" si="9"/>
        <v>0</v>
      </c>
      <c r="Y9" s="19">
        <f t="shared" si="10"/>
        <v>4</v>
      </c>
      <c r="Z9" s="19">
        <f t="shared" ca="1" si="11"/>
        <v>0</v>
      </c>
      <c r="AA9" s="19">
        <f t="shared" ca="1" si="12"/>
        <v>0</v>
      </c>
      <c r="AB9" s="19">
        <f t="shared" ca="1" si="13"/>
        <v>0</v>
      </c>
      <c r="AC9" s="19">
        <f t="shared" ca="1" si="14"/>
        <v>1000000</v>
      </c>
      <c r="AE9" s="19" t="s">
        <v>353</v>
      </c>
      <c r="AF9" s="462" t="s">
        <v>236</v>
      </c>
      <c r="AG9" s="19">
        <v>94.6</v>
      </c>
      <c r="AH9" s="19">
        <v>1731</v>
      </c>
      <c r="AI9" s="248">
        <f t="shared" ref="AI9:AI33" si="16">AH9/AG9</f>
        <v>18.298097251585624</v>
      </c>
    </row>
    <row r="10" spans="1:35" x14ac:dyDescent="0.15">
      <c r="A10" s="19">
        <v>0.33999999999999986</v>
      </c>
      <c r="B10" s="19" t="s">
        <v>354</v>
      </c>
      <c r="C10" s="462" t="s">
        <v>236</v>
      </c>
      <c r="D10" s="22"/>
      <c r="E10" s="23">
        <v>1.2679963736401656</v>
      </c>
      <c r="F10" s="77">
        <v>9.1526566730348797</v>
      </c>
      <c r="G10" s="22">
        <v>3.17</v>
      </c>
      <c r="I10" s="474">
        <f ca="1">$C$67*SUMIF(Effektmåling!$D$144:$E$148,'DB energi'!B10,Effektmåling!$I$144:$I$148)</f>
        <v>0</v>
      </c>
      <c r="J10" s="41" t="str">
        <f t="shared" ca="1" si="2"/>
        <v/>
      </c>
      <c r="K10" s="48" t="str">
        <f ca="1">IF(J10="","",RANK(J10,$J$6:$J$37,0)+COUNTIF($J$6:J10,J10)-1)</f>
        <v/>
      </c>
      <c r="L10" s="19" t="str">
        <f t="shared" ca="1" si="3"/>
        <v/>
      </c>
      <c r="M10" s="19" t="str">
        <f t="shared" ca="1" si="4"/>
        <v/>
      </c>
      <c r="O10" s="474">
        <f ca="1">$C$67*SUMIF(Effektmåling!$D$71:$E$75,'DB energi'!B10,Effektmåling!$I$71:$I$75)</f>
        <v>0</v>
      </c>
      <c r="P10" s="41" t="str">
        <f t="shared" ca="1" si="15"/>
        <v/>
      </c>
      <c r="Q10" s="48" t="str">
        <f ca="1">IF(P10="","",RANK(P10,$P$6:$P$37,0)+COUNTIF($P$6:P10,P10)-1)</f>
        <v/>
      </c>
      <c r="R10" s="19" t="str">
        <f t="shared" ca="1" si="5"/>
        <v/>
      </c>
      <c r="S10" s="19" t="str">
        <f t="shared" ca="1" si="6"/>
        <v/>
      </c>
      <c r="U10" s="19">
        <f t="shared" ca="1" si="7"/>
        <v>1000000</v>
      </c>
      <c r="V10" s="19" t="str">
        <f t="shared" si="8"/>
        <v>Fuelolie (tons)</v>
      </c>
      <c r="W10" s="19" t="str">
        <f t="shared" si="1"/>
        <v>t</v>
      </c>
      <c r="X10" s="19">
        <f t="shared" ca="1" si="9"/>
        <v>0</v>
      </c>
      <c r="Y10" s="19">
        <f t="shared" si="10"/>
        <v>5</v>
      </c>
      <c r="Z10" s="19">
        <f t="shared" ca="1" si="11"/>
        <v>0</v>
      </c>
      <c r="AA10" s="19">
        <f t="shared" ca="1" si="12"/>
        <v>0</v>
      </c>
      <c r="AB10" s="19">
        <f t="shared" ca="1" si="13"/>
        <v>0</v>
      </c>
      <c r="AC10" s="19">
        <f t="shared" ca="1" si="14"/>
        <v>1000000</v>
      </c>
      <c r="AE10" s="19" t="s">
        <v>354</v>
      </c>
      <c r="AF10" s="462" t="s">
        <v>236</v>
      </c>
      <c r="AG10" s="19">
        <v>78</v>
      </c>
      <c r="AH10" s="19">
        <v>3170.7</v>
      </c>
      <c r="AI10" s="19">
        <f t="shared" si="16"/>
        <v>40.65</v>
      </c>
    </row>
    <row r="11" spans="1:35" x14ac:dyDescent="0.15">
      <c r="A11" s="19">
        <v>3.0000000000000028E-5</v>
      </c>
      <c r="B11" s="19" t="s">
        <v>355</v>
      </c>
      <c r="C11" s="462" t="s">
        <v>349</v>
      </c>
      <c r="D11" s="22"/>
      <c r="E11" s="23">
        <v>1.1198828371180952E-4</v>
      </c>
      <c r="F11" s="77">
        <v>8.0835429306006087E-4</v>
      </c>
      <c r="G11" s="22">
        <v>2.8000000000000003E-4</v>
      </c>
      <c r="I11" s="474">
        <f ca="1">$C$67*SUMIF(Effektmåling!$D$144:$E$148,'DB energi'!B11,Effektmåling!$I$144:$I$148)</f>
        <v>0</v>
      </c>
      <c r="J11" s="41" t="str">
        <f t="shared" ca="1" si="2"/>
        <v/>
      </c>
      <c r="K11" s="48" t="str">
        <f ca="1">IF(J11="","",RANK(J11,$J$6:$J$37,0)+COUNTIF($J$6:J11,J11)-1)</f>
        <v/>
      </c>
      <c r="L11" s="19" t="str">
        <f t="shared" ca="1" si="3"/>
        <v/>
      </c>
      <c r="M11" s="19" t="str">
        <f t="shared" ca="1" si="4"/>
        <v/>
      </c>
      <c r="O11" s="474">
        <f ca="1">$C$67*SUMIF(Effektmåling!$D$71:$E$75,'DB energi'!B11,Effektmåling!$I$71:$I$75)</f>
        <v>0</v>
      </c>
      <c r="P11" s="41" t="str">
        <f t="shared" ca="1" si="15"/>
        <v/>
      </c>
      <c r="Q11" s="48" t="str">
        <f ca="1">IF(P11="","",RANK(P11,$P$6:$P$37,0)+COUNTIF($P$6:P11,P11)-1)</f>
        <v/>
      </c>
      <c r="R11" s="19" t="str">
        <f t="shared" ca="1" si="5"/>
        <v/>
      </c>
      <c r="S11" s="19" t="str">
        <f t="shared" ca="1" si="6"/>
        <v/>
      </c>
      <c r="U11" s="19">
        <f t="shared" ca="1" si="7"/>
        <v>1000000</v>
      </c>
      <c r="V11" s="19" t="str">
        <f t="shared" si="8"/>
        <v>Fuelolie (kWh)</v>
      </c>
      <c r="W11" s="19" t="str">
        <f t="shared" si="1"/>
        <v>kWh</v>
      </c>
      <c r="X11" s="19">
        <f t="shared" ca="1" si="9"/>
        <v>0</v>
      </c>
      <c r="Y11" s="19">
        <f t="shared" si="10"/>
        <v>6</v>
      </c>
      <c r="Z11" s="19">
        <f t="shared" ca="1" si="11"/>
        <v>0</v>
      </c>
      <c r="AA11" s="19">
        <f t="shared" ca="1" si="12"/>
        <v>0</v>
      </c>
      <c r="AB11" s="19">
        <f t="shared" ca="1" si="13"/>
        <v>0</v>
      </c>
      <c r="AC11" s="19">
        <f t="shared" ca="1" si="14"/>
        <v>1000000</v>
      </c>
      <c r="AE11" s="19" t="s">
        <v>355</v>
      </c>
      <c r="AF11" s="462" t="s">
        <v>349</v>
      </c>
      <c r="AG11" s="19">
        <v>78</v>
      </c>
      <c r="AH11" s="19">
        <v>0.28079999999999999</v>
      </c>
      <c r="AI11" s="19">
        <f t="shared" si="16"/>
        <v>3.5999999999999999E-3</v>
      </c>
    </row>
    <row r="12" spans="1:35" x14ac:dyDescent="0.15">
      <c r="A12" s="19">
        <v>0.39000000000000012</v>
      </c>
      <c r="B12" s="19" t="s">
        <v>356</v>
      </c>
      <c r="C12" s="462" t="s">
        <v>236</v>
      </c>
      <c r="D12" s="22"/>
      <c r="E12" s="23">
        <v>1.2912955965009285</v>
      </c>
      <c r="F12" s="77">
        <v>10.466571565071025</v>
      </c>
      <c r="G12" s="22">
        <v>3.16</v>
      </c>
      <c r="I12" s="474">
        <f ca="1">$C$67*SUMIF(Effektmåling!$D$144:$E$148,'DB energi'!B12,Effektmåling!$I$144:$I$148)</f>
        <v>0</v>
      </c>
      <c r="J12" s="41" t="str">
        <f t="shared" ca="1" si="2"/>
        <v/>
      </c>
      <c r="K12" s="48" t="str">
        <f ca="1">IF(J12="","",RANK(J12,$J$6:$J$37,0)+COUNTIF($J$6:J12,J12)-1)</f>
        <v/>
      </c>
      <c r="L12" s="19" t="str">
        <f t="shared" ca="1" si="3"/>
        <v/>
      </c>
      <c r="M12" s="19" t="str">
        <f t="shared" ca="1" si="4"/>
        <v/>
      </c>
      <c r="O12" s="474">
        <f ca="1">$C$67*SUMIF(Effektmåling!$D$71:$E$75,'DB energi'!B12,Effektmåling!$I$71:$I$75)</f>
        <v>0</v>
      </c>
      <c r="P12" s="41" t="str">
        <f t="shared" ca="1" si="15"/>
        <v/>
      </c>
      <c r="Q12" s="48" t="str">
        <f ca="1">IF(P12="","",RANK(P12,$P$6:$P$37,0)+COUNTIF($P$6:P12,P12)-1)</f>
        <v/>
      </c>
      <c r="R12" s="19" t="str">
        <f t="shared" ca="1" si="5"/>
        <v/>
      </c>
      <c r="S12" s="19" t="str">
        <f t="shared" ca="1" si="6"/>
        <v/>
      </c>
      <c r="U12" s="19">
        <f t="shared" ca="1" si="7"/>
        <v>1000000</v>
      </c>
      <c r="V12" s="19" t="str">
        <f t="shared" si="8"/>
        <v>Gas-/dieselolie (tons)</v>
      </c>
      <c r="W12" s="19" t="str">
        <f t="shared" si="1"/>
        <v>t</v>
      </c>
      <c r="X12" s="19">
        <f t="shared" ca="1" si="9"/>
        <v>0</v>
      </c>
      <c r="Y12" s="19">
        <f t="shared" si="10"/>
        <v>7</v>
      </c>
      <c r="Z12" s="19">
        <f t="shared" ca="1" si="11"/>
        <v>0</v>
      </c>
      <c r="AA12" s="19">
        <f t="shared" ca="1" si="12"/>
        <v>0</v>
      </c>
      <c r="AB12" s="19">
        <f t="shared" ca="1" si="13"/>
        <v>0</v>
      </c>
      <c r="AC12" s="19">
        <f t="shared" ca="1" si="14"/>
        <v>1000000</v>
      </c>
      <c r="AE12" s="19" t="s">
        <v>356</v>
      </c>
      <c r="AF12" s="462" t="s">
        <v>236</v>
      </c>
      <c r="AG12" s="19">
        <v>74</v>
      </c>
      <c r="AH12" s="19">
        <v>3159.8</v>
      </c>
      <c r="AI12" s="49">
        <f t="shared" si="16"/>
        <v>42.7</v>
      </c>
    </row>
    <row r="13" spans="1:35" x14ac:dyDescent="0.15">
      <c r="A13" s="19">
        <v>3.0000000000000028E-5</v>
      </c>
      <c r="B13" s="19" t="s">
        <v>357</v>
      </c>
      <c r="C13" s="462" t="s">
        <v>349</v>
      </c>
      <c r="D13" s="22"/>
      <c r="E13" s="23">
        <v>1.0912357153528974E-4</v>
      </c>
      <c r="F13" s="77">
        <v>8.8449900549895987E-4</v>
      </c>
      <c r="G13" s="22">
        <v>2.7E-4</v>
      </c>
      <c r="I13" s="474">
        <f ca="1">$C$67*SUMIF(Effektmåling!$D$144:$E$148,'DB energi'!B13,Effektmåling!$I$144:$I$148)</f>
        <v>0</v>
      </c>
      <c r="J13" s="41" t="str">
        <f t="shared" ca="1" si="2"/>
        <v/>
      </c>
      <c r="K13" s="48" t="str">
        <f ca="1">IF(J13="","",RANK(J13,$J$6:$J$37,0)+COUNTIF($J$6:J13,J13)-1)</f>
        <v/>
      </c>
      <c r="L13" s="19" t="str">
        <f t="shared" ca="1" si="3"/>
        <v/>
      </c>
      <c r="M13" s="19" t="str">
        <f t="shared" ca="1" si="4"/>
        <v/>
      </c>
      <c r="O13" s="474">
        <f ca="1">$C$67*SUMIF(Effektmåling!$D$71:$E$75,'DB energi'!B13,Effektmåling!$I$71:$I$75)</f>
        <v>0</v>
      </c>
      <c r="P13" s="41" t="str">
        <f t="shared" ca="1" si="15"/>
        <v/>
      </c>
      <c r="Q13" s="48" t="str">
        <f ca="1">IF(P13="","",RANK(P13,$P$6:$P$37,0)+COUNTIF($P$6:P13,P13)-1)</f>
        <v/>
      </c>
      <c r="R13" s="19" t="str">
        <f t="shared" ca="1" si="5"/>
        <v/>
      </c>
      <c r="S13" s="19" t="str">
        <f t="shared" ca="1" si="6"/>
        <v/>
      </c>
      <c r="U13" s="19">
        <f t="shared" ca="1" si="7"/>
        <v>1000000</v>
      </c>
      <c r="V13" s="19" t="str">
        <f t="shared" si="8"/>
        <v>Gas-/dieselolie (kWh)</v>
      </c>
      <c r="W13" s="19" t="str">
        <f t="shared" si="1"/>
        <v>kWh</v>
      </c>
      <c r="X13" s="19">
        <f t="shared" ca="1" si="9"/>
        <v>0</v>
      </c>
      <c r="Y13" s="19">
        <f t="shared" si="10"/>
        <v>8</v>
      </c>
      <c r="Z13" s="19">
        <f t="shared" ca="1" si="11"/>
        <v>0</v>
      </c>
      <c r="AA13" s="19">
        <f t="shared" ca="1" si="12"/>
        <v>0</v>
      </c>
      <c r="AB13" s="19">
        <f t="shared" ca="1" si="13"/>
        <v>0</v>
      </c>
      <c r="AC13" s="19">
        <f t="shared" ca="1" si="14"/>
        <v>1000000</v>
      </c>
      <c r="AE13" s="19" t="s">
        <v>357</v>
      </c>
      <c r="AF13" s="462" t="s">
        <v>349</v>
      </c>
      <c r="AG13" s="19">
        <v>74</v>
      </c>
      <c r="AH13" s="19">
        <v>0.26640000000000003</v>
      </c>
      <c r="AI13" s="49">
        <f t="shared" si="16"/>
        <v>3.6000000000000003E-3</v>
      </c>
    </row>
    <row r="14" spans="1:35" x14ac:dyDescent="0.15">
      <c r="A14" s="19">
        <v>0</v>
      </c>
      <c r="B14" s="19" t="s">
        <v>358</v>
      </c>
      <c r="C14" s="462" t="s">
        <v>359</v>
      </c>
      <c r="D14" s="22"/>
      <c r="E14" s="23">
        <v>9.7047229618717678E-4</v>
      </c>
      <c r="F14" s="77">
        <v>7.8661444889040824E-3</v>
      </c>
      <c r="G14" s="22">
        <v>2.66E-3</v>
      </c>
      <c r="I14" s="474">
        <f ca="1">$C$67*SUMIF(Effektmåling!$D$144:$E$148,'DB energi'!B14,Effektmåling!$I$144:$I$148)</f>
        <v>0</v>
      </c>
      <c r="J14" s="41" t="str">
        <f t="shared" ca="1" si="2"/>
        <v/>
      </c>
      <c r="K14" s="48" t="str">
        <f ca="1">IF(J14="","",RANK(J14,$J$6:$J$37,0)+COUNTIF($J$6:J14,J14)-1)</f>
        <v/>
      </c>
      <c r="L14" s="19" t="str">
        <f t="shared" ca="1" si="3"/>
        <v/>
      </c>
      <c r="M14" s="19" t="str">
        <f t="shared" ca="1" si="4"/>
        <v/>
      </c>
      <c r="O14" s="474">
        <f ca="1">$C$67*SUMIF(Effektmåling!$D$71:$E$75,'DB energi'!B14,Effektmåling!$I$71:$I$75)</f>
        <v>0</v>
      </c>
      <c r="P14" s="41" t="str">
        <f t="shared" ca="1" si="15"/>
        <v/>
      </c>
      <c r="Q14" s="48" t="str">
        <f ca="1">IF(P14="","",RANK(P14,$P$6:$P$37,0)+COUNTIF($P$6:P14,P14)-1)</f>
        <v/>
      </c>
      <c r="R14" s="19" t="str">
        <f t="shared" ca="1" si="5"/>
        <v/>
      </c>
      <c r="S14" s="19" t="str">
        <f t="shared" ca="1" si="6"/>
        <v/>
      </c>
      <c r="U14" s="19">
        <f t="shared" ca="1" si="7"/>
        <v>1000000</v>
      </c>
      <c r="V14" s="19" t="str">
        <f t="shared" si="8"/>
        <v>Gas-/dieselolie (liter)</v>
      </c>
      <c r="W14" s="19" t="str">
        <f t="shared" si="1"/>
        <v>liter</v>
      </c>
      <c r="X14" s="19">
        <f t="shared" ca="1" si="9"/>
        <v>0</v>
      </c>
      <c r="Y14" s="19">
        <f t="shared" si="10"/>
        <v>9</v>
      </c>
      <c r="Z14" s="19">
        <f t="shared" ca="1" si="11"/>
        <v>0</v>
      </c>
      <c r="AA14" s="19">
        <f t="shared" ca="1" si="12"/>
        <v>0</v>
      </c>
      <c r="AB14" s="19">
        <f t="shared" ca="1" si="13"/>
        <v>0</v>
      </c>
      <c r="AC14" s="19">
        <f t="shared" ca="1" si="14"/>
        <v>1000000</v>
      </c>
      <c r="AE14" s="19" t="s">
        <v>358</v>
      </c>
      <c r="AF14" s="462" t="s">
        <v>359</v>
      </c>
      <c r="AG14" s="19">
        <v>74</v>
      </c>
      <c r="AH14" s="19">
        <v>2.6553</v>
      </c>
      <c r="AI14" s="49">
        <f t="shared" si="16"/>
        <v>3.5882432432432429E-2</v>
      </c>
    </row>
    <row r="15" spans="1:35" x14ac:dyDescent="0.15">
      <c r="A15" s="19">
        <v>0.75999999999999979</v>
      </c>
      <c r="B15" s="19" t="s">
        <v>360</v>
      </c>
      <c r="C15" s="462" t="s">
        <v>236</v>
      </c>
      <c r="D15" s="22"/>
      <c r="E15" s="23">
        <v>1.5718180187259154</v>
      </c>
      <c r="F15" s="77">
        <v>1.8649253336753224</v>
      </c>
      <c r="G15" s="22">
        <v>3.16</v>
      </c>
      <c r="I15" s="474">
        <f ca="1">$C$67*SUMIF(Effektmåling!$D$144:$E$148,'DB energi'!B15,Effektmåling!$I$144:$I$148)</f>
        <v>0</v>
      </c>
      <c r="J15" s="41" t="str">
        <f t="shared" ca="1" si="2"/>
        <v/>
      </c>
      <c r="K15" s="48" t="str">
        <f ca="1">IF(J15="","",RANK(J15,$J$6:$J$37,0)+COUNTIF($J$6:J15,J15)-1)</f>
        <v/>
      </c>
      <c r="L15" s="19" t="str">
        <f t="shared" ca="1" si="3"/>
        <v/>
      </c>
      <c r="M15" s="19" t="str">
        <f t="shared" ca="1" si="4"/>
        <v/>
      </c>
      <c r="O15" s="474">
        <f ca="1">$C$67*SUMIF(Effektmåling!$D$71:$E$75,'DB energi'!B15,Effektmåling!$I$71:$I$75)</f>
        <v>0</v>
      </c>
      <c r="P15" s="41" t="str">
        <f t="shared" ca="1" si="15"/>
        <v/>
      </c>
      <c r="Q15" s="48" t="str">
        <f ca="1">IF(P15="","",RANK(P15,$P$6:$P$37,0)+COUNTIF($P$6:P15,P15)-1)</f>
        <v/>
      </c>
      <c r="R15" s="19" t="str">
        <f t="shared" ca="1" si="5"/>
        <v/>
      </c>
      <c r="S15" s="19" t="str">
        <f t="shared" ca="1" si="6"/>
        <v/>
      </c>
      <c r="U15" s="19">
        <f t="shared" ca="1" si="7"/>
        <v>1000000</v>
      </c>
      <c r="V15" s="19" t="str">
        <f t="shared" si="8"/>
        <v>Koks (tons)</v>
      </c>
      <c r="W15" s="19" t="str">
        <f t="shared" si="1"/>
        <v>t</v>
      </c>
      <c r="X15" s="19">
        <f t="shared" ca="1" si="9"/>
        <v>0</v>
      </c>
      <c r="Y15" s="19">
        <f t="shared" si="10"/>
        <v>10</v>
      </c>
      <c r="Z15" s="19">
        <f t="shared" ca="1" si="11"/>
        <v>0</v>
      </c>
      <c r="AA15" s="19">
        <f t="shared" ca="1" si="12"/>
        <v>0</v>
      </c>
      <c r="AB15" s="19">
        <f t="shared" ca="1" si="13"/>
        <v>0</v>
      </c>
      <c r="AC15" s="19">
        <f t="shared" ca="1" si="14"/>
        <v>1000000</v>
      </c>
      <c r="AE15" s="19" t="s">
        <v>360</v>
      </c>
      <c r="AF15" s="462" t="s">
        <v>236</v>
      </c>
      <c r="AG15" s="19">
        <v>108</v>
      </c>
      <c r="AH15" s="19">
        <v>3164.4</v>
      </c>
      <c r="AI15" s="49">
        <f t="shared" si="16"/>
        <v>29.3</v>
      </c>
    </row>
    <row r="16" spans="1:35" x14ac:dyDescent="0.15">
      <c r="A16" s="19">
        <v>9.3999999999999967E-5</v>
      </c>
      <c r="B16" s="19" t="s">
        <v>361</v>
      </c>
      <c r="C16" s="462" t="s">
        <v>349</v>
      </c>
      <c r="D16" s="22"/>
      <c r="E16" s="23">
        <v>1.9367043445015744E-4</v>
      </c>
      <c r="F16" s="77">
        <v>2.2978544289928079E-4</v>
      </c>
      <c r="G16" s="22">
        <v>3.8900000000000002E-4</v>
      </c>
      <c r="I16" s="474">
        <f ca="1">$C$67*SUMIF(Effektmåling!$D$144:$E$148,'DB energi'!B16,Effektmåling!$I$144:$I$148)</f>
        <v>0</v>
      </c>
      <c r="J16" s="41" t="str">
        <f t="shared" ca="1" si="2"/>
        <v/>
      </c>
      <c r="K16" s="48" t="str">
        <f ca="1">IF(J16="","",RANK(J16,$J$6:$J$37,0)+COUNTIF($J$6:J16,J16)-1)</f>
        <v/>
      </c>
      <c r="L16" s="19" t="str">
        <f t="shared" ca="1" si="3"/>
        <v/>
      </c>
      <c r="M16" s="19" t="str">
        <f t="shared" ca="1" si="4"/>
        <v/>
      </c>
      <c r="O16" s="474">
        <f ca="1">$C$67*SUMIF(Effektmåling!$D$71:$E$75,'DB energi'!B16,Effektmåling!$I$71:$I$75)</f>
        <v>0</v>
      </c>
      <c r="P16" s="41" t="str">
        <f t="shared" ca="1" si="15"/>
        <v/>
      </c>
      <c r="Q16" s="48" t="str">
        <f ca="1">IF(P16="","",RANK(P16,$P$6:$P$37,0)+COUNTIF($P$6:P16,P16)-1)</f>
        <v/>
      </c>
      <c r="R16" s="19" t="str">
        <f t="shared" ca="1" si="5"/>
        <v/>
      </c>
      <c r="S16" s="19" t="str">
        <f t="shared" ca="1" si="6"/>
        <v/>
      </c>
      <c r="U16" s="19">
        <f t="shared" ca="1" si="7"/>
        <v>1000000</v>
      </c>
      <c r="V16" s="19" t="str">
        <f t="shared" si="8"/>
        <v>Koks (kWh)</v>
      </c>
      <c r="W16" s="19" t="str">
        <f t="shared" si="1"/>
        <v>kWh</v>
      </c>
      <c r="X16" s="19">
        <f t="shared" ca="1" si="9"/>
        <v>0</v>
      </c>
      <c r="Y16" s="19">
        <f t="shared" si="10"/>
        <v>11</v>
      </c>
      <c r="Z16" s="19">
        <f t="shared" ca="1" si="11"/>
        <v>0</v>
      </c>
      <c r="AA16" s="19">
        <f t="shared" ca="1" si="12"/>
        <v>0</v>
      </c>
      <c r="AB16" s="19">
        <f t="shared" ca="1" si="13"/>
        <v>0</v>
      </c>
      <c r="AC16" s="19">
        <f t="shared" ca="1" si="14"/>
        <v>1000000</v>
      </c>
      <c r="AE16" s="19" t="s">
        <v>361</v>
      </c>
      <c r="AF16" s="462" t="s">
        <v>349</v>
      </c>
      <c r="AG16" s="19">
        <v>108</v>
      </c>
      <c r="AH16" s="19">
        <v>0.38879999999999998</v>
      </c>
      <c r="AI16" s="454">
        <f t="shared" si="16"/>
        <v>3.5999999999999999E-3</v>
      </c>
    </row>
    <row r="17" spans="1:36" x14ac:dyDescent="0.15">
      <c r="A17" s="19">
        <v>0.31000000000000028</v>
      </c>
      <c r="B17" s="19" t="s">
        <v>362</v>
      </c>
      <c r="C17" s="462" t="s">
        <v>236</v>
      </c>
      <c r="D17" s="22"/>
      <c r="E17" s="23">
        <v>1.5682283098084024</v>
      </c>
      <c r="F17" s="77">
        <v>0.42165502412791028</v>
      </c>
      <c r="G17" s="22">
        <v>2.52</v>
      </c>
      <c r="I17" s="474">
        <f ca="1">$C$67*SUMIF(Effektmåling!$D$144:$E$148,'DB energi'!B17,Effektmåling!$I$144:$I$148)</f>
        <v>0</v>
      </c>
      <c r="J17" s="41" t="str">
        <f t="shared" ca="1" si="2"/>
        <v/>
      </c>
      <c r="K17" s="48" t="str">
        <f ca="1">IF(J17="","",RANK(J17,$J$6:$J$37,0)+COUNTIF($J$6:J17,J17)-1)</f>
        <v/>
      </c>
      <c r="L17" s="19" t="str">
        <f t="shared" ca="1" si="3"/>
        <v/>
      </c>
      <c r="M17" s="19" t="str">
        <f t="shared" ca="1" si="4"/>
        <v/>
      </c>
      <c r="O17" s="474">
        <f ca="1">$C$67*SUMIF(Effektmåling!$D$71:$E$75,'DB energi'!B17,Effektmåling!$I$71:$I$75)</f>
        <v>0</v>
      </c>
      <c r="P17" s="41" t="str">
        <f t="shared" ca="1" si="15"/>
        <v/>
      </c>
      <c r="Q17" s="48" t="str">
        <f ca="1">IF(P17="","",RANK(P17,$P$6:$P$37,0)+COUNTIF($P$6:P17,P17)-1)</f>
        <v/>
      </c>
      <c r="R17" s="19" t="str">
        <f t="shared" ca="1" si="5"/>
        <v/>
      </c>
      <c r="S17" s="19" t="str">
        <f t="shared" ca="1" si="6"/>
        <v/>
      </c>
      <c r="U17" s="19">
        <f t="shared" ca="1" si="7"/>
        <v>1000000</v>
      </c>
      <c r="V17" s="19" t="str">
        <f t="shared" si="8"/>
        <v>Kul (tons)</v>
      </c>
      <c r="W17" s="19" t="str">
        <f t="shared" si="1"/>
        <v>t</v>
      </c>
      <c r="X17" s="19">
        <f t="shared" ca="1" si="9"/>
        <v>0</v>
      </c>
      <c r="Y17" s="19">
        <f t="shared" si="10"/>
        <v>12</v>
      </c>
      <c r="Z17" s="19">
        <f t="shared" ca="1" si="11"/>
        <v>0</v>
      </c>
      <c r="AA17" s="19">
        <f t="shared" ca="1" si="12"/>
        <v>0</v>
      </c>
      <c r="AB17" s="19">
        <f t="shared" ca="1" si="13"/>
        <v>0</v>
      </c>
      <c r="AC17" s="19">
        <f t="shared" ca="1" si="14"/>
        <v>1000000</v>
      </c>
      <c r="AE17" s="19" t="s">
        <v>362</v>
      </c>
      <c r="AF17" s="462" t="s">
        <v>236</v>
      </c>
      <c r="AG17" s="19">
        <v>95</v>
      </c>
      <c r="AH17" s="19">
        <v>2517.5</v>
      </c>
      <c r="AI17" s="49">
        <f t="shared" si="16"/>
        <v>26.5</v>
      </c>
    </row>
    <row r="18" spans="1:36" x14ac:dyDescent="0.15">
      <c r="A18" s="19">
        <v>4.3000000000000036E-5</v>
      </c>
      <c r="B18" s="19" t="s">
        <v>363</v>
      </c>
      <c r="C18" s="462" t="s">
        <v>364</v>
      </c>
      <c r="D18" s="22"/>
      <c r="E18" s="23">
        <v>2.1334554744743286E-4</v>
      </c>
      <c r="F18" s="77">
        <v>5.7362962646376496E-5</v>
      </c>
      <c r="G18" s="22">
        <v>3.4200000000000002E-4</v>
      </c>
      <c r="I18" s="474">
        <f ca="1">$C$67*SUMIF(Effektmåling!$D$144:$E$148,'DB energi'!B18,Effektmåling!$I$144:$I$148)</f>
        <v>0</v>
      </c>
      <c r="J18" s="41" t="str">
        <f t="shared" ca="1" si="2"/>
        <v/>
      </c>
      <c r="K18" s="48" t="str">
        <f ca="1">IF(J18="","",RANK(J18,$J$6:$J$37,0)+COUNTIF($J$6:J18,J18)-1)</f>
        <v/>
      </c>
      <c r="L18" s="19" t="str">
        <f t="shared" ca="1" si="3"/>
        <v/>
      </c>
      <c r="M18" s="19" t="str">
        <f t="shared" ca="1" si="4"/>
        <v/>
      </c>
      <c r="O18" s="474">
        <f ca="1">$C$67*SUMIF(Effektmåling!$D$71:$E$75,'DB energi'!B18,Effektmåling!$I$71:$I$75)</f>
        <v>0</v>
      </c>
      <c r="P18" s="41" t="str">
        <f t="shared" ca="1" si="15"/>
        <v/>
      </c>
      <c r="Q18" s="48" t="str">
        <f ca="1">IF(P18="","",RANK(P18,$P$6:$P$37,0)+COUNTIF($P$6:P18,P18)-1)</f>
        <v/>
      </c>
      <c r="R18" s="19" t="str">
        <f t="shared" ca="1" si="5"/>
        <v/>
      </c>
      <c r="S18" s="19" t="str">
        <f t="shared" ca="1" si="6"/>
        <v/>
      </c>
      <c r="U18" s="19">
        <f t="shared" ca="1" si="7"/>
        <v>1000000</v>
      </c>
      <c r="V18" s="19" t="str">
        <f t="shared" si="8"/>
        <v>Kul (kwh)</v>
      </c>
      <c r="W18" s="19" t="str">
        <f t="shared" si="1"/>
        <v>kwh</v>
      </c>
      <c r="X18" s="19">
        <f t="shared" ca="1" si="9"/>
        <v>0</v>
      </c>
      <c r="Y18" s="19">
        <f t="shared" si="10"/>
        <v>13</v>
      </c>
      <c r="Z18" s="19">
        <f t="shared" ca="1" si="11"/>
        <v>0</v>
      </c>
      <c r="AA18" s="19">
        <f t="shared" ca="1" si="12"/>
        <v>0</v>
      </c>
      <c r="AB18" s="19">
        <f t="shared" ca="1" si="13"/>
        <v>0</v>
      </c>
      <c r="AC18" s="19">
        <f t="shared" ca="1" si="14"/>
        <v>1000000</v>
      </c>
      <c r="AE18" s="19" t="s">
        <v>363</v>
      </c>
      <c r="AF18" s="462" t="s">
        <v>364</v>
      </c>
      <c r="AG18" s="19">
        <v>95</v>
      </c>
      <c r="AH18" s="19">
        <v>0.34200000000000003</v>
      </c>
      <c r="AI18" s="49">
        <f t="shared" si="16"/>
        <v>3.6000000000000003E-3</v>
      </c>
    </row>
    <row r="19" spans="1:36" x14ac:dyDescent="0.15">
      <c r="A19" s="19">
        <v>8.9999999999999965E-5</v>
      </c>
      <c r="B19" s="19" t="s">
        <v>365</v>
      </c>
      <c r="C19" s="462" t="s">
        <v>349</v>
      </c>
      <c r="D19" s="22"/>
      <c r="E19" s="23">
        <v>1.0188630032941395E-4</v>
      </c>
      <c r="F19" s="77">
        <v>8.5953373972083894E-4</v>
      </c>
      <c r="G19" s="22">
        <v>2.3400000000000002E-4</v>
      </c>
      <c r="I19" s="474">
        <f ca="1">$C$67*SUMIF(Effektmåling!$D$144:$E$148,'DB energi'!B19,Effektmåling!$I$144:$I$148)</f>
        <v>0</v>
      </c>
      <c r="J19" s="41" t="str">
        <f t="shared" ca="1" si="2"/>
        <v/>
      </c>
      <c r="K19" s="48" t="str">
        <f ca="1">IF(J19="","",RANK(J19,$J$6:$J$37,0)+COUNTIF($J$6:J19,J19)-1)</f>
        <v/>
      </c>
      <c r="L19" s="19" t="str">
        <f t="shared" ca="1" si="3"/>
        <v/>
      </c>
      <c r="M19" s="19" t="str">
        <f t="shared" ca="1" si="4"/>
        <v/>
      </c>
      <c r="O19" s="474">
        <f ca="1">$C$67*SUMIF(Effektmåling!$D$71:$E$75,'DB energi'!B19,Effektmåling!$I$71:$I$75)</f>
        <v>0</v>
      </c>
      <c r="P19" s="41" t="str">
        <f t="shared" ca="1" si="15"/>
        <v/>
      </c>
      <c r="Q19" s="48" t="str">
        <f ca="1">IF(P19="","",RANK(P19,$P$6:$P$37,0)+COUNTIF($P$6:P19,P19)-1)</f>
        <v/>
      </c>
      <c r="R19" s="19" t="str">
        <f t="shared" ca="1" si="5"/>
        <v/>
      </c>
      <c r="S19" s="19" t="str">
        <f t="shared" ca="1" si="6"/>
        <v/>
      </c>
      <c r="U19" s="19">
        <f t="shared" ca="1" si="7"/>
        <v>1000000</v>
      </c>
      <c r="V19" s="19" t="str">
        <f>B19</f>
        <v>LPG (flaskegas) (kWh)</v>
      </c>
      <c r="W19" s="19" t="str">
        <f t="shared" si="1"/>
        <v>kWh</v>
      </c>
      <c r="X19" s="19">
        <f t="shared" ca="1" si="9"/>
        <v>0</v>
      </c>
      <c r="Y19" s="19">
        <f t="shared" si="10"/>
        <v>14</v>
      </c>
      <c r="Z19" s="19">
        <f t="shared" ca="1" si="11"/>
        <v>0</v>
      </c>
      <c r="AA19" s="19">
        <f t="shared" ca="1" si="12"/>
        <v>0</v>
      </c>
      <c r="AB19" s="19">
        <f t="shared" ca="1" si="13"/>
        <v>0</v>
      </c>
      <c r="AC19" s="19">
        <f t="shared" ca="1" si="14"/>
        <v>1000000</v>
      </c>
      <c r="AE19" s="19" t="s">
        <v>365</v>
      </c>
      <c r="AF19" s="462" t="s">
        <v>349</v>
      </c>
      <c r="AG19" s="19">
        <v>65</v>
      </c>
      <c r="AH19" s="19">
        <v>0.23400000000000001</v>
      </c>
      <c r="AI19" s="49">
        <f t="shared" si="16"/>
        <v>3.6000000000000003E-3</v>
      </c>
    </row>
    <row r="20" spans="1:36" x14ac:dyDescent="0.15">
      <c r="A20" s="19">
        <v>6.2999999999999992E-4</v>
      </c>
      <c r="B20" s="19" t="s">
        <v>366</v>
      </c>
      <c r="C20" s="462" t="s">
        <v>359</v>
      </c>
      <c r="D20" s="22"/>
      <c r="E20" s="23">
        <v>7.1068839118665285E-4</v>
      </c>
      <c r="F20" s="77">
        <v>5.995513122744124E-3</v>
      </c>
      <c r="G20" s="22">
        <v>1.6299999999999999E-3</v>
      </c>
      <c r="I20" s="474">
        <f ca="1">$C$67*SUMIF(Effektmåling!$D$144:$E$148,'DB energi'!B20,Effektmåling!$I$144:$I$148)</f>
        <v>0</v>
      </c>
      <c r="J20" s="41" t="str">
        <f t="shared" ca="1" si="2"/>
        <v/>
      </c>
      <c r="K20" s="48" t="str">
        <f ca="1">IF(J20="","",RANK(J20,$J$6:$J$37,0)+COUNTIF($J$6:J20,J20)-1)</f>
        <v/>
      </c>
      <c r="L20" s="19" t="str">
        <f t="shared" ca="1" si="3"/>
        <v/>
      </c>
      <c r="M20" s="19" t="str">
        <f t="shared" ca="1" si="4"/>
        <v/>
      </c>
      <c r="O20" s="474">
        <f ca="1">$C$67*SUMIF(Effektmåling!$D$71:$E$75,'DB energi'!B20,Effektmåling!$I$71:$I$75)</f>
        <v>0</v>
      </c>
      <c r="P20" s="41" t="str">
        <f t="shared" ca="1" si="15"/>
        <v/>
      </c>
      <c r="Q20" s="48" t="str">
        <f ca="1">IF(P20="","",RANK(P20,$P$6:$P$37,0)+COUNTIF($P$6:P20,P20)-1)</f>
        <v/>
      </c>
      <c r="R20" s="19" t="str">
        <f t="shared" ca="1" si="5"/>
        <v/>
      </c>
      <c r="S20" s="19" t="str">
        <f t="shared" ca="1" si="6"/>
        <v/>
      </c>
      <c r="U20" s="19">
        <f t="shared" ca="1" si="7"/>
        <v>1000000</v>
      </c>
      <c r="V20" s="19" t="str">
        <f t="shared" si="8"/>
        <v>LPG (flaskegas) (liter)</v>
      </c>
      <c r="W20" s="19" t="str">
        <f t="shared" si="1"/>
        <v>liter</v>
      </c>
      <c r="X20" s="19">
        <f t="shared" ca="1" si="9"/>
        <v>0</v>
      </c>
      <c r="Y20" s="19">
        <f t="shared" si="10"/>
        <v>15</v>
      </c>
      <c r="Z20" s="19">
        <f t="shared" ca="1" si="11"/>
        <v>0</v>
      </c>
      <c r="AA20" s="19">
        <f t="shared" ca="1" si="12"/>
        <v>0</v>
      </c>
      <c r="AB20" s="19">
        <f t="shared" ca="1" si="13"/>
        <v>0</v>
      </c>
      <c r="AC20" s="19">
        <f t="shared" ca="1" si="14"/>
        <v>1000000</v>
      </c>
      <c r="AE20" s="19" t="s">
        <v>366</v>
      </c>
      <c r="AF20" s="462" t="s">
        <v>359</v>
      </c>
      <c r="AG20" s="19">
        <v>65</v>
      </c>
      <c r="AH20" s="19">
        <v>1.625</v>
      </c>
      <c r="AI20" s="49">
        <f t="shared" si="16"/>
        <v>2.5000000000000001E-2</v>
      </c>
    </row>
    <row r="21" spans="1:36" x14ac:dyDescent="0.15">
      <c r="A21" s="19">
        <v>3.0000000000000028E-5</v>
      </c>
      <c r="B21" s="19" t="s">
        <v>367</v>
      </c>
      <c r="C21" s="462" t="s">
        <v>349</v>
      </c>
      <c r="D21" s="22"/>
      <c r="E21" s="23">
        <v>1.0521929934891532E-4</v>
      </c>
      <c r="F21" s="77">
        <v>7.5796658631549073E-4</v>
      </c>
      <c r="G21" s="22">
        <v>2.3400000000000002E-4</v>
      </c>
      <c r="I21" s="474">
        <f ca="1">$C$67*SUMIF(Effektmåling!$D$144:$E$148,'DB energi'!B21,Effektmåling!$I$144:$I$148)</f>
        <v>0</v>
      </c>
      <c r="J21" s="41" t="str">
        <f t="shared" ca="1" si="2"/>
        <v/>
      </c>
      <c r="K21" s="48" t="str">
        <f ca="1">IF(J21="","",RANK(J21,$J$6:$J$37,0)+COUNTIF($J$6:J21,J21)-1)</f>
        <v/>
      </c>
      <c r="L21" s="19" t="str">
        <f t="shared" ca="1" si="3"/>
        <v/>
      </c>
      <c r="M21" s="19" t="str">
        <f t="shared" ca="1" si="4"/>
        <v/>
      </c>
      <c r="O21" s="474">
        <f ca="1">$C$67*SUMIF(Effektmåling!$D$71:$E$75,'DB energi'!B21,Effektmåling!$I$71:$I$75)</f>
        <v>0</v>
      </c>
      <c r="P21" s="41" t="str">
        <f t="shared" ca="1" si="15"/>
        <v/>
      </c>
      <c r="Q21" s="48" t="str">
        <f ca="1">IF(P21="","",RANK(P21,$P$6:$P$37,0)+COUNTIF($P$6:P21,P21)-1)</f>
        <v/>
      </c>
      <c r="R21" s="19" t="str">
        <f t="shared" ca="1" si="5"/>
        <v/>
      </c>
      <c r="S21" s="19" t="str">
        <f t="shared" ca="1" si="6"/>
        <v/>
      </c>
      <c r="U21" s="19">
        <f t="shared" ca="1" si="7"/>
        <v>1000000</v>
      </c>
      <c r="V21" s="19" t="str">
        <f t="shared" si="8"/>
        <v>LVN (letbenzin) (kWh)</v>
      </c>
      <c r="W21" s="19" t="str">
        <f t="shared" si="1"/>
        <v>kWh</v>
      </c>
      <c r="X21" s="19">
        <f t="shared" ca="1" si="9"/>
        <v>0</v>
      </c>
      <c r="Y21" s="19">
        <f t="shared" si="10"/>
        <v>16</v>
      </c>
      <c r="Z21" s="19">
        <f t="shared" ca="1" si="11"/>
        <v>0</v>
      </c>
      <c r="AA21" s="19">
        <f t="shared" ca="1" si="12"/>
        <v>0</v>
      </c>
      <c r="AB21" s="19">
        <f t="shared" ca="1" si="13"/>
        <v>0</v>
      </c>
      <c r="AC21" s="19">
        <f t="shared" ca="1" si="14"/>
        <v>1000000</v>
      </c>
      <c r="AE21" s="19" t="s">
        <v>367</v>
      </c>
      <c r="AF21" s="462" t="s">
        <v>349</v>
      </c>
      <c r="AG21" s="19">
        <v>65</v>
      </c>
      <c r="AH21" s="19">
        <v>0.23400000000000001</v>
      </c>
      <c r="AI21" s="454">
        <f t="shared" si="16"/>
        <v>3.6000000000000003E-3</v>
      </c>
    </row>
    <row r="22" spans="1:36" x14ac:dyDescent="0.15">
      <c r="A22" s="19">
        <v>6.0000000000000056E-5</v>
      </c>
      <c r="B22" s="19" t="s">
        <v>368</v>
      </c>
      <c r="C22" s="462" t="s">
        <v>349</v>
      </c>
      <c r="D22" s="22"/>
      <c r="E22" s="23">
        <v>1.1863074772509074E-4</v>
      </c>
      <c r="F22" s="77">
        <v>1.2934255559494895E-3</v>
      </c>
      <c r="G22" s="22">
        <v>2.5999999999999998E-4</v>
      </c>
      <c r="I22" s="474">
        <f ca="1">$C$67*SUMIF(Effektmåling!$D$144:$E$148,'DB energi'!B22,Effektmåling!$I$144:$I$148)</f>
        <v>0</v>
      </c>
      <c r="J22" s="41" t="str">
        <f t="shared" ca="1" si="2"/>
        <v/>
      </c>
      <c r="K22" s="48" t="str">
        <f ca="1">IF(J22="","",RANK(J22,$J$6:$J$37,0)+COUNTIF($J$6:J22,J22)-1)</f>
        <v/>
      </c>
      <c r="L22" s="19" t="str">
        <f t="shared" ca="1" si="3"/>
        <v/>
      </c>
      <c r="M22" s="19" t="str">
        <f t="shared" ca="1" si="4"/>
        <v/>
      </c>
      <c r="O22" s="474">
        <f ca="1">$C$67*SUMIF(Effektmåling!$D$71:$E$75,'DB energi'!B22,Effektmåling!$I$71:$I$75)</f>
        <v>0</v>
      </c>
      <c r="P22" s="41" t="str">
        <f t="shared" ca="1" si="15"/>
        <v/>
      </c>
      <c r="Q22" s="48" t="str">
        <f ca="1">IF(P22="","",RANK(P22,$P$6:$P$37,0)+COUNTIF($P$6:P22,P22)-1)</f>
        <v/>
      </c>
      <c r="R22" s="19" t="str">
        <f t="shared" ca="1" si="5"/>
        <v/>
      </c>
      <c r="S22" s="19" t="str">
        <f t="shared" ca="1" si="6"/>
        <v/>
      </c>
      <c r="U22" s="19">
        <f t="shared" ca="1" si="7"/>
        <v>1000000</v>
      </c>
      <c r="V22" s="19" t="str">
        <f t="shared" si="8"/>
        <v>Motorbenzin (kWh)</v>
      </c>
      <c r="W22" s="19" t="str">
        <f t="shared" si="1"/>
        <v>kWh</v>
      </c>
      <c r="X22" s="19">
        <f t="shared" ca="1" si="9"/>
        <v>0</v>
      </c>
      <c r="Y22" s="19">
        <f t="shared" si="10"/>
        <v>17</v>
      </c>
      <c r="Z22" s="19">
        <f t="shared" ca="1" si="11"/>
        <v>0</v>
      </c>
      <c r="AA22" s="19">
        <f t="shared" ca="1" si="12"/>
        <v>0</v>
      </c>
      <c r="AB22" s="19">
        <f t="shared" ca="1" si="13"/>
        <v>0</v>
      </c>
      <c r="AC22" s="19">
        <f t="shared" ca="1" si="14"/>
        <v>1000000</v>
      </c>
      <c r="AE22" s="19" t="s">
        <v>368</v>
      </c>
      <c r="AF22" s="462" t="s">
        <v>349</v>
      </c>
      <c r="AG22" s="19">
        <v>73</v>
      </c>
      <c r="AH22" s="19">
        <v>0.26279999999999998</v>
      </c>
      <c r="AI22" s="454">
        <f t="shared" si="16"/>
        <v>3.5999999999999999E-3</v>
      </c>
    </row>
    <row r="23" spans="1:36" x14ac:dyDescent="0.15">
      <c r="A23" s="19">
        <v>0.66399999999999992</v>
      </c>
      <c r="B23" s="19" t="s">
        <v>369</v>
      </c>
      <c r="C23" s="462" t="s">
        <v>236</v>
      </c>
      <c r="D23" s="22"/>
      <c r="E23" s="23">
        <v>1.4028085918491979</v>
      </c>
      <c r="F23" s="88">
        <v>15.294757199102712</v>
      </c>
      <c r="G23" s="22">
        <v>3.12</v>
      </c>
      <c r="I23" s="474">
        <f ca="1">$C$67*SUMIF(Effektmåling!$D$144:$E$148,'DB energi'!B23,Effektmåling!$I$144:$I$148)</f>
        <v>0</v>
      </c>
      <c r="J23" s="41" t="str">
        <f t="shared" ca="1" si="2"/>
        <v/>
      </c>
      <c r="K23" s="48" t="str">
        <f ca="1">IF(J23="","",RANK(J23,$J$6:$J$37,0)+COUNTIF($J$6:J23,J23)-1)</f>
        <v/>
      </c>
      <c r="L23" s="19" t="str">
        <f t="shared" ca="1" si="3"/>
        <v/>
      </c>
      <c r="M23" s="19" t="str">
        <f t="shared" ca="1" si="4"/>
        <v/>
      </c>
      <c r="O23" s="474">
        <f ca="1">$C$67*SUMIF(Effektmåling!$D$71:$E$75,'DB energi'!B23,Effektmåling!$I$71:$I$75)</f>
        <v>0</v>
      </c>
      <c r="P23" s="41" t="str">
        <f t="shared" ca="1" si="15"/>
        <v/>
      </c>
      <c r="Q23" s="48" t="str">
        <f ca="1">IF(P23="","",RANK(P23,$P$6:$P$37,0)+COUNTIF($P$6:P23,P23)-1)</f>
        <v/>
      </c>
      <c r="R23" s="19" t="str">
        <f t="shared" ca="1" si="5"/>
        <v/>
      </c>
      <c r="S23" s="19" t="str">
        <f t="shared" ca="1" si="6"/>
        <v/>
      </c>
      <c r="U23" s="19">
        <f t="shared" ca="1" si="7"/>
        <v>1000000</v>
      </c>
      <c r="V23" s="19" t="str">
        <f t="shared" si="8"/>
        <v>Motorbenzin (tons)</v>
      </c>
      <c r="W23" s="19" t="str">
        <f t="shared" si="1"/>
        <v>t</v>
      </c>
      <c r="X23" s="19">
        <f t="shared" ca="1" si="9"/>
        <v>0</v>
      </c>
      <c r="Y23" s="19">
        <f t="shared" si="10"/>
        <v>18</v>
      </c>
      <c r="Z23" s="19">
        <f t="shared" ca="1" si="11"/>
        <v>0</v>
      </c>
      <c r="AA23" s="19">
        <f t="shared" ca="1" si="12"/>
        <v>0</v>
      </c>
      <c r="AB23" s="19">
        <f t="shared" ca="1" si="13"/>
        <v>0</v>
      </c>
      <c r="AC23" s="19">
        <f t="shared" ca="1" si="14"/>
        <v>1000000</v>
      </c>
      <c r="AE23" s="19" t="s">
        <v>369</v>
      </c>
      <c r="AF23" s="462" t="s">
        <v>236</v>
      </c>
      <c r="AG23" s="19">
        <v>73</v>
      </c>
      <c r="AH23" s="19">
        <v>3117.1</v>
      </c>
      <c r="AI23" s="49">
        <f t="shared" si="16"/>
        <v>42.699999999999996</v>
      </c>
    </row>
    <row r="24" spans="1:36" x14ac:dyDescent="0.15">
      <c r="A24" s="19">
        <v>1.2999999999999999E-5</v>
      </c>
      <c r="B24" s="19" t="s">
        <v>370</v>
      </c>
      <c r="C24" s="462" t="s">
        <v>359</v>
      </c>
      <c r="D24" s="54"/>
      <c r="E24" s="84">
        <v>8.7230671686605783E-4</v>
      </c>
      <c r="F24" s="77">
        <v>9.5107197910910893E-3</v>
      </c>
      <c r="G24" s="22">
        <v>2.3400000000000001E-3</v>
      </c>
      <c r="I24" s="474">
        <f ca="1">$C$67*SUMIF(Effektmåling!$D$144:$E$148,'DB energi'!B24,Effektmåling!$I$144:$I$148)</f>
        <v>0</v>
      </c>
      <c r="J24" s="41" t="str">
        <f t="shared" ca="1" si="2"/>
        <v/>
      </c>
      <c r="K24" s="48" t="str">
        <f ca="1">IF(J24="","",RANK(J24,$J$6:$J$37,0)+COUNTIF($J$6:J24,J24)-1)</f>
        <v/>
      </c>
      <c r="L24" s="19" t="str">
        <f t="shared" ca="1" si="3"/>
        <v/>
      </c>
      <c r="M24" s="19" t="str">
        <f t="shared" ca="1" si="4"/>
        <v/>
      </c>
      <c r="O24" s="474">
        <f ca="1">$C$67*SUMIF(Effektmåling!$D$71:$E$75,'DB energi'!B24,Effektmåling!$I$71:$I$75)</f>
        <v>0</v>
      </c>
      <c r="P24" s="41" t="str">
        <f t="shared" ca="1" si="15"/>
        <v/>
      </c>
      <c r="Q24" s="48" t="str">
        <f ca="1">IF(P24="","",RANK(P24,$P$6:$P$37,0)+COUNTIF($P$6:P24,P24)-1)</f>
        <v/>
      </c>
      <c r="R24" s="19" t="str">
        <f t="shared" ca="1" si="5"/>
        <v/>
      </c>
      <c r="S24" s="19" t="str">
        <f t="shared" ca="1" si="6"/>
        <v/>
      </c>
      <c r="U24" s="19">
        <f t="shared" ca="1" si="7"/>
        <v>1000000</v>
      </c>
      <c r="V24" s="19" t="str">
        <f t="shared" si="8"/>
        <v>Motorbenzin (liter)</v>
      </c>
      <c r="W24" s="19" t="str">
        <f t="shared" si="1"/>
        <v>liter</v>
      </c>
      <c r="X24" s="19">
        <f t="shared" ca="1" si="9"/>
        <v>0</v>
      </c>
      <c r="Y24" s="19">
        <f t="shared" si="10"/>
        <v>19</v>
      </c>
      <c r="Z24" s="19">
        <f t="shared" ca="1" si="11"/>
        <v>0</v>
      </c>
      <c r="AA24" s="19">
        <f t="shared" ca="1" si="12"/>
        <v>0</v>
      </c>
      <c r="AB24" s="19">
        <f t="shared" ca="1" si="13"/>
        <v>0</v>
      </c>
      <c r="AC24" s="19">
        <f t="shared" ca="1" si="14"/>
        <v>1000000</v>
      </c>
      <c r="AE24" s="19" t="s">
        <v>370</v>
      </c>
      <c r="AF24" s="462" t="s">
        <v>359</v>
      </c>
      <c r="AG24" s="19">
        <v>73</v>
      </c>
      <c r="AH24" s="19">
        <v>2.34</v>
      </c>
      <c r="AI24" s="49">
        <f t="shared" si="16"/>
        <v>3.2054794520547943E-2</v>
      </c>
    </row>
    <row r="25" spans="1:36" x14ac:dyDescent="0.15">
      <c r="A25" s="19">
        <v>3.3799999999999998E-4</v>
      </c>
      <c r="B25" s="19" t="s">
        <v>371</v>
      </c>
      <c r="C25" s="462" t="s">
        <v>372</v>
      </c>
      <c r="D25" s="22"/>
      <c r="E25" s="23">
        <v>7.8090872611613209E-5</v>
      </c>
      <c r="F25" s="77">
        <v>2.4148162317386928</v>
      </c>
      <c r="G25" s="22">
        <v>2.0699999999999998E-3</v>
      </c>
      <c r="I25" s="474">
        <f ca="1">$C$67*SUMIF(Effektmåling!$D$144:$E$148,'DB energi'!B25,Effektmåling!$I$144:$I$148)</f>
        <v>0</v>
      </c>
      <c r="J25" s="41" t="str">
        <f t="shared" ca="1" si="2"/>
        <v/>
      </c>
      <c r="K25" s="48" t="str">
        <f ca="1">IF(J25="","",RANK(J25,$J$6:$J$37,0)+COUNTIF($J$6:J25,J25)-1)</f>
        <v/>
      </c>
      <c r="L25" s="19" t="str">
        <f t="shared" ca="1" si="3"/>
        <v/>
      </c>
      <c r="M25" s="19" t="str">
        <f t="shared" ca="1" si="4"/>
        <v/>
      </c>
      <c r="O25" s="474">
        <f ca="1">$C$67*SUMIF(Effektmåling!$D$71:$E$75,'DB energi'!B25,Effektmåling!$I$71:$I$75)</f>
        <v>0</v>
      </c>
      <c r="P25" s="41" t="str">
        <f t="shared" ca="1" si="15"/>
        <v/>
      </c>
      <c r="Q25" s="48" t="str">
        <f ca="1">IF(P25="","",RANK(P25,$P$6:$P$37,0)+COUNTIF($P$6:P25,P25)-1)</f>
        <v/>
      </c>
      <c r="R25" s="19" t="str">
        <f t="shared" ca="1" si="5"/>
        <v/>
      </c>
      <c r="S25" s="19" t="str">
        <f t="shared" ca="1" si="6"/>
        <v/>
      </c>
      <c r="U25" s="19">
        <f t="shared" ca="1" si="7"/>
        <v>1000000</v>
      </c>
      <c r="V25" s="19" t="str">
        <f t="shared" si="8"/>
        <v>Naturgas (m3)</v>
      </c>
      <c r="W25" s="19" t="str">
        <f t="shared" si="1"/>
        <v>m3</v>
      </c>
      <c r="X25" s="19">
        <f t="shared" ca="1" si="9"/>
        <v>0</v>
      </c>
      <c r="Y25" s="19">
        <f t="shared" si="10"/>
        <v>20</v>
      </c>
      <c r="Z25" s="19">
        <f t="shared" ca="1" si="11"/>
        <v>0</v>
      </c>
      <c r="AA25" s="19">
        <f t="shared" ca="1" si="12"/>
        <v>0</v>
      </c>
      <c r="AB25" s="19">
        <f t="shared" ca="1" si="13"/>
        <v>0</v>
      </c>
      <c r="AC25" s="19">
        <f t="shared" ca="1" si="14"/>
        <v>1000000</v>
      </c>
      <c r="AE25" s="19" t="s">
        <v>371</v>
      </c>
      <c r="AF25" s="462" t="s">
        <v>372</v>
      </c>
      <c r="AG25" s="19">
        <v>56.78</v>
      </c>
      <c r="AH25" s="19">
        <v>2.0699999999999998</v>
      </c>
      <c r="AI25" s="49">
        <f>AH25/AG25</f>
        <v>3.6456498767171538E-2</v>
      </c>
      <c r="AJ25" s="249"/>
    </row>
    <row r="26" spans="1:36" x14ac:dyDescent="0.15">
      <c r="A26" s="19">
        <v>2.0000000000000019E-5</v>
      </c>
      <c r="B26" s="19" t="s">
        <v>373</v>
      </c>
      <c r="C26" s="462" t="s">
        <v>349</v>
      </c>
      <c r="D26" s="22"/>
      <c r="E26" s="23">
        <v>8.9809021799213646E-5</v>
      </c>
      <c r="F26" s="77">
        <v>5.0690793253063248E-4</v>
      </c>
      <c r="G26" s="22">
        <v>2.5900000000000001E-4</v>
      </c>
      <c r="I26" s="474">
        <f ca="1">$C$67*SUMIF(Effektmåling!$D$144:$E$148,'DB energi'!B26,Effektmåling!$I$144:$I$148)</f>
        <v>0</v>
      </c>
      <c r="J26" s="41" t="str">
        <f t="shared" ca="1" si="2"/>
        <v/>
      </c>
      <c r="K26" s="48" t="str">
        <f ca="1">IF(J26="","",RANK(J26,$J$6:$J$37,0)+COUNTIF($J$6:J26,J26)-1)</f>
        <v/>
      </c>
      <c r="L26" s="19" t="str">
        <f t="shared" ca="1" si="3"/>
        <v/>
      </c>
      <c r="M26" s="19" t="str">
        <f t="shared" ca="1" si="4"/>
        <v/>
      </c>
      <c r="O26" s="474">
        <f ca="1">$C$67*SUMIF(Effektmåling!$D$71:$E$75,'DB energi'!B26,Effektmåling!$I$71:$I$75)</f>
        <v>0</v>
      </c>
      <c r="P26" s="41" t="str">
        <f t="shared" ca="1" si="15"/>
        <v/>
      </c>
      <c r="Q26" s="48" t="str">
        <f ca="1">IF(P26="","",RANK(P26,$P$6:$P$37,0)+COUNTIF($P$6:P26,P26)-1)</f>
        <v/>
      </c>
      <c r="R26" s="19" t="str">
        <f t="shared" ca="1" si="5"/>
        <v/>
      </c>
      <c r="S26" s="19" t="str">
        <f t="shared" ca="1" si="6"/>
        <v/>
      </c>
      <c r="U26" s="19">
        <f t="shared" ca="1" si="7"/>
        <v>1000000</v>
      </c>
      <c r="V26" s="19" t="str">
        <f t="shared" si="8"/>
        <v>Petroleum (kWh)</v>
      </c>
      <c r="W26" s="19" t="str">
        <f t="shared" si="1"/>
        <v>kWh</v>
      </c>
      <c r="X26" s="19">
        <f t="shared" ca="1" si="9"/>
        <v>0</v>
      </c>
      <c r="Y26" s="19">
        <f t="shared" si="10"/>
        <v>21</v>
      </c>
      <c r="Z26" s="19">
        <f t="shared" ca="1" si="11"/>
        <v>0</v>
      </c>
      <c r="AA26" s="19">
        <f t="shared" ca="1" si="12"/>
        <v>0</v>
      </c>
      <c r="AB26" s="19">
        <f t="shared" ca="1" si="13"/>
        <v>0</v>
      </c>
      <c r="AC26" s="19">
        <f t="shared" ca="1" si="14"/>
        <v>1000000</v>
      </c>
      <c r="AE26" s="19" t="s">
        <v>373</v>
      </c>
      <c r="AF26" s="462" t="s">
        <v>349</v>
      </c>
      <c r="AG26" s="19">
        <v>72</v>
      </c>
      <c r="AH26" s="19">
        <v>0.25919999999999999</v>
      </c>
      <c r="AI26" s="49">
        <f t="shared" si="16"/>
        <v>3.5999999999999999E-3</v>
      </c>
    </row>
    <row r="27" spans="1:36" x14ac:dyDescent="0.15">
      <c r="A27" s="19">
        <v>0.23000000000000007</v>
      </c>
      <c r="B27" s="19" t="s">
        <v>374</v>
      </c>
      <c r="C27" s="462" t="s">
        <v>236</v>
      </c>
      <c r="D27" s="22"/>
      <c r="E27" s="23">
        <v>1.0815710152163363</v>
      </c>
      <c r="F27" s="77">
        <v>6.1046976820893368</v>
      </c>
      <c r="G27" s="22">
        <v>3.13</v>
      </c>
      <c r="I27" s="474">
        <f ca="1">$C$67*SUMIF(Effektmåling!$D$144:$E$148,'DB energi'!B27,Effektmåling!$I$144:$I$148)</f>
        <v>0</v>
      </c>
      <c r="J27" s="41" t="str">
        <f t="shared" ca="1" si="2"/>
        <v/>
      </c>
      <c r="K27" s="48" t="str">
        <f ca="1">IF(J27="","",RANK(J27,$J$6:$J$37,0)+COUNTIF($J$6:J27,J27)-1)</f>
        <v/>
      </c>
      <c r="L27" s="19" t="str">
        <f t="shared" ca="1" si="3"/>
        <v/>
      </c>
      <c r="M27" s="19" t="str">
        <f t="shared" ca="1" si="4"/>
        <v/>
      </c>
      <c r="O27" s="474">
        <f ca="1">$C$67*SUMIF(Effektmåling!$D$71:$E$75,'DB energi'!B27,Effektmåling!$I$71:$I$75)</f>
        <v>0</v>
      </c>
      <c r="P27" s="41" t="str">
        <f t="shared" ca="1" si="15"/>
        <v/>
      </c>
      <c r="Q27" s="48" t="str">
        <f ca="1">IF(P27="","",RANK(P27,$P$6:$P$37,0)+COUNTIF($P$6:P27,P27)-1)</f>
        <v/>
      </c>
      <c r="R27" s="19" t="str">
        <f t="shared" ca="1" si="5"/>
        <v/>
      </c>
      <c r="S27" s="19" t="str">
        <f t="shared" ca="1" si="6"/>
        <v/>
      </c>
      <c r="U27" s="19">
        <f t="shared" ca="1" si="7"/>
        <v>1000000</v>
      </c>
      <c r="V27" s="19" t="str">
        <f t="shared" si="8"/>
        <v>Petroleum (tons)</v>
      </c>
      <c r="W27" s="19" t="str">
        <f t="shared" si="1"/>
        <v>t</v>
      </c>
      <c r="X27" s="19">
        <f t="shared" ca="1" si="9"/>
        <v>0</v>
      </c>
      <c r="Y27" s="19">
        <f t="shared" si="10"/>
        <v>22</v>
      </c>
      <c r="Z27" s="19">
        <f t="shared" ca="1" si="11"/>
        <v>0</v>
      </c>
      <c r="AA27" s="19">
        <f t="shared" ca="1" si="12"/>
        <v>0</v>
      </c>
      <c r="AB27" s="19">
        <f t="shared" ca="1" si="13"/>
        <v>0</v>
      </c>
      <c r="AC27" s="19">
        <f t="shared" ca="1" si="14"/>
        <v>1000000</v>
      </c>
      <c r="AE27" s="19" t="s">
        <v>374</v>
      </c>
      <c r="AF27" s="462" t="s">
        <v>236</v>
      </c>
      <c r="AG27" s="19">
        <v>72</v>
      </c>
      <c r="AH27" s="19">
        <v>3132</v>
      </c>
      <c r="AI27" s="49">
        <f t="shared" si="16"/>
        <v>43.5</v>
      </c>
    </row>
    <row r="28" spans="1:36" x14ac:dyDescent="0.15">
      <c r="A28" s="19">
        <v>0</v>
      </c>
      <c r="B28" s="19" t="s">
        <v>375</v>
      </c>
      <c r="C28" s="462" t="s">
        <v>359</v>
      </c>
      <c r="D28" s="22"/>
      <c r="E28" s="23">
        <v>8.079593000574418E-4</v>
      </c>
      <c r="F28" s="77">
        <v>4.5603545184655465E-3</v>
      </c>
      <c r="G28" s="22">
        <v>2.5100000000000001E-3</v>
      </c>
      <c r="I28" s="474">
        <f ca="1">$C$67*SUMIF(Effektmåling!$D$144:$E$148,'DB energi'!B28,Effektmåling!$I$144:$I$148)</f>
        <v>0</v>
      </c>
      <c r="J28" s="41" t="str">
        <f t="shared" ca="1" si="2"/>
        <v/>
      </c>
      <c r="K28" s="48" t="str">
        <f ca="1">IF(J28="","",RANK(J28,$J$6:$J$37,0)+COUNTIF($J$6:J28,J28)-1)</f>
        <v/>
      </c>
      <c r="L28" s="19" t="str">
        <f t="shared" ca="1" si="3"/>
        <v/>
      </c>
      <c r="M28" s="19" t="str">
        <f t="shared" ca="1" si="4"/>
        <v/>
      </c>
      <c r="O28" s="474">
        <f ca="1">$C$67*SUMIF(Effektmåling!$D$71:$E$75,'DB energi'!B28,Effektmåling!$I$71:$I$75)</f>
        <v>0</v>
      </c>
      <c r="P28" s="41" t="str">
        <f t="shared" ca="1" si="15"/>
        <v/>
      </c>
      <c r="Q28" s="48" t="str">
        <f ca="1">IF(P28="","",RANK(P28,$P$6:$P$37,0)+COUNTIF($P$6:P28,P28)-1)</f>
        <v/>
      </c>
      <c r="R28" s="19" t="str">
        <f t="shared" ca="1" si="5"/>
        <v/>
      </c>
      <c r="S28" s="19" t="str">
        <f t="shared" ca="1" si="6"/>
        <v/>
      </c>
      <c r="U28" s="19">
        <f t="shared" ca="1" si="7"/>
        <v>1000000</v>
      </c>
      <c r="V28" s="19" t="str">
        <f t="shared" si="8"/>
        <v>Petroleum (liter)</v>
      </c>
      <c r="W28" s="19" t="str">
        <f t="shared" si="1"/>
        <v>liter</v>
      </c>
      <c r="X28" s="19">
        <f t="shared" ca="1" si="9"/>
        <v>0</v>
      </c>
      <c r="Y28" s="19">
        <f t="shared" si="10"/>
        <v>23</v>
      </c>
      <c r="Z28" s="19">
        <f t="shared" ca="1" si="11"/>
        <v>0</v>
      </c>
      <c r="AA28" s="19">
        <f t="shared" ca="1" si="12"/>
        <v>0</v>
      </c>
      <c r="AB28" s="19">
        <f t="shared" ca="1" si="13"/>
        <v>0</v>
      </c>
      <c r="AC28" s="19">
        <f t="shared" ca="1" si="14"/>
        <v>1000000</v>
      </c>
      <c r="AE28" s="19" t="s">
        <v>375</v>
      </c>
      <c r="AF28" s="462" t="s">
        <v>359</v>
      </c>
      <c r="AG28" s="19">
        <v>72</v>
      </c>
      <c r="AH28" s="19">
        <v>2.5055999999999998</v>
      </c>
      <c r="AI28" s="49">
        <f t="shared" si="16"/>
        <v>3.4799999999999998E-2</v>
      </c>
    </row>
    <row r="29" spans="1:36" x14ac:dyDescent="0.15">
      <c r="A29" s="19">
        <v>9.3999999999999967E-5</v>
      </c>
      <c r="B29" s="19" t="s">
        <v>376</v>
      </c>
      <c r="C29" s="462" t="s">
        <v>349</v>
      </c>
      <c r="D29" s="22"/>
      <c r="E29" s="23">
        <v>2.7156750706721462E-5</v>
      </c>
      <c r="F29" s="77">
        <v>2.9441900123961635E-4</v>
      </c>
      <c r="G29" s="22">
        <v>3.3100000000000002E-4</v>
      </c>
      <c r="I29" s="474">
        <f ca="1">$C$67*SUMIF(Effektmåling!$D$144:$E$148,'DB energi'!B29,Effektmåling!$I$144:$I$148)</f>
        <v>0</v>
      </c>
      <c r="J29" s="41" t="str">
        <f t="shared" ca="1" si="2"/>
        <v/>
      </c>
      <c r="K29" s="48" t="str">
        <f ca="1">IF(J29="","",RANK(J29,$J$6:$J$37,0)+COUNTIF($J$6:J29,J29)-1)</f>
        <v/>
      </c>
      <c r="L29" s="19" t="str">
        <f t="shared" ca="1" si="3"/>
        <v/>
      </c>
      <c r="M29" s="19" t="str">
        <f t="shared" ca="1" si="4"/>
        <v/>
      </c>
      <c r="O29" s="474">
        <f ca="1">$C$67*SUMIF(Effektmåling!$D$71:$E$75,'DB energi'!B29,Effektmåling!$I$71:$I$75)</f>
        <v>0</v>
      </c>
      <c r="P29" s="41" t="str">
        <f t="shared" ca="1" si="15"/>
        <v/>
      </c>
      <c r="Q29" s="48" t="str">
        <f ca="1">IF(P29="","",RANK(P29,$P$6:$P$37,0)+COUNTIF($P$6:P29,P29)-1)</f>
        <v/>
      </c>
      <c r="R29" s="19" t="str">
        <f t="shared" ca="1" si="5"/>
        <v/>
      </c>
      <c r="S29" s="19" t="str">
        <f t="shared" ca="1" si="6"/>
        <v/>
      </c>
      <c r="U29" s="19">
        <f t="shared" ca="1" si="7"/>
        <v>1000000</v>
      </c>
      <c r="V29" s="19" t="str">
        <f t="shared" si="8"/>
        <v>Petroleumskoks (kWh)</v>
      </c>
      <c r="W29" s="19" t="str">
        <f t="shared" si="1"/>
        <v>kWh</v>
      </c>
      <c r="X29" s="19">
        <f t="shared" ca="1" si="9"/>
        <v>0</v>
      </c>
      <c r="Y29" s="19">
        <f t="shared" si="10"/>
        <v>24</v>
      </c>
      <c r="Z29" s="19">
        <f t="shared" ca="1" si="11"/>
        <v>0</v>
      </c>
      <c r="AA29" s="19">
        <f t="shared" ca="1" si="12"/>
        <v>0</v>
      </c>
      <c r="AB29" s="19">
        <f t="shared" ca="1" si="13"/>
        <v>0</v>
      </c>
      <c r="AC29" s="19">
        <f t="shared" ca="1" si="14"/>
        <v>1000000</v>
      </c>
      <c r="AE29" s="19" t="s">
        <v>376</v>
      </c>
      <c r="AF29" s="462" t="s">
        <v>349</v>
      </c>
      <c r="AG29" s="19">
        <v>92</v>
      </c>
      <c r="AH29" s="19">
        <v>0.33119999999999999</v>
      </c>
      <c r="AI29" s="49">
        <f t="shared" si="16"/>
        <v>3.5999999999999999E-3</v>
      </c>
    </row>
    <row r="30" spans="1:36" x14ac:dyDescent="0.15">
      <c r="A30" s="19">
        <v>0.81799999999999995</v>
      </c>
      <c r="B30" s="19" t="s">
        <v>377</v>
      </c>
      <c r="C30" s="462" t="s">
        <v>236</v>
      </c>
      <c r="D30" s="22"/>
      <c r="E30" s="23">
        <v>0.23693466263652518</v>
      </c>
      <c r="F30" s="77">
        <v>2.5687191919917591</v>
      </c>
      <c r="G30" s="22">
        <v>2.89</v>
      </c>
      <c r="I30" s="474">
        <f ca="1">$C$67*SUMIF(Effektmåling!$D$144:$E$148,'DB energi'!B30,Effektmåling!$I$144:$I$148)</f>
        <v>0</v>
      </c>
      <c r="J30" s="41" t="str">
        <f t="shared" ca="1" si="2"/>
        <v/>
      </c>
      <c r="K30" s="48" t="str">
        <f ca="1">IF(J30="","",RANK(J30,$J$6:$J$37,0)+COUNTIF($J$6:J30,J30)-1)</f>
        <v/>
      </c>
      <c r="L30" s="19" t="str">
        <f t="shared" ca="1" si="3"/>
        <v/>
      </c>
      <c r="M30" s="19" t="str">
        <f t="shared" ca="1" si="4"/>
        <v/>
      </c>
      <c r="O30" s="474">
        <f ca="1">$C$67*SUMIF(Effektmåling!$D$71:$E$75,'DB energi'!B30,Effektmåling!$I$71:$I$75)</f>
        <v>0</v>
      </c>
      <c r="P30" s="41" t="str">
        <f t="shared" ca="1" si="15"/>
        <v/>
      </c>
      <c r="Q30" s="48" t="str">
        <f ca="1">IF(P30="","",RANK(P30,$P$6:$P$37,0)+COUNTIF($P$6:P30,P30)-1)</f>
        <v/>
      </c>
      <c r="R30" s="19" t="str">
        <f t="shared" ca="1" si="5"/>
        <v/>
      </c>
      <c r="S30" s="19" t="str">
        <f t="shared" ca="1" si="6"/>
        <v/>
      </c>
      <c r="U30" s="19">
        <f t="shared" ca="1" si="7"/>
        <v>1000000</v>
      </c>
      <c r="V30" s="19" t="str">
        <f t="shared" si="8"/>
        <v>Petroleumskoks (tons)</v>
      </c>
      <c r="W30" s="19" t="str">
        <f t="shared" si="1"/>
        <v>t</v>
      </c>
      <c r="X30" s="19">
        <f t="shared" ca="1" si="9"/>
        <v>0</v>
      </c>
      <c r="Y30" s="19">
        <f t="shared" si="10"/>
        <v>25</v>
      </c>
      <c r="Z30" s="19">
        <f t="shared" ca="1" si="11"/>
        <v>0</v>
      </c>
      <c r="AA30" s="19">
        <f t="shared" ca="1" si="12"/>
        <v>0</v>
      </c>
      <c r="AB30" s="19">
        <f t="shared" ca="1" si="13"/>
        <v>0</v>
      </c>
      <c r="AC30" s="19">
        <f t="shared" ca="1" si="14"/>
        <v>1000000</v>
      </c>
      <c r="AE30" s="19" t="s">
        <v>377</v>
      </c>
      <c r="AF30" s="462" t="s">
        <v>236</v>
      </c>
      <c r="AG30" s="19">
        <v>92</v>
      </c>
      <c r="AH30" s="19">
        <v>2888.8</v>
      </c>
      <c r="AI30" s="49">
        <f t="shared" si="16"/>
        <v>31.400000000000002</v>
      </c>
    </row>
    <row r="31" spans="1:36" x14ac:dyDescent="0.15">
      <c r="A31" s="19">
        <v>4.8999999999999998E-4</v>
      </c>
      <c r="B31" s="19" t="s">
        <v>378</v>
      </c>
      <c r="C31" s="462" t="s">
        <v>372</v>
      </c>
      <c r="D31" s="22"/>
      <c r="E31" s="23">
        <v>0</v>
      </c>
      <c r="F31" s="73">
        <v>0</v>
      </c>
      <c r="G31" s="22">
        <v>2.96E-3</v>
      </c>
      <c r="I31" s="474">
        <f ca="1">$C$67*SUMIF(Effektmåling!$D$144:$E$148,'DB energi'!B31,Effektmåling!$I$144:$I$148)</f>
        <v>0</v>
      </c>
      <c r="J31" s="41" t="str">
        <f t="shared" ca="1" si="2"/>
        <v/>
      </c>
      <c r="K31" s="48" t="str">
        <f ca="1">IF(J31="","",RANK(J31,$J$6:$J$37,0)+COUNTIF($J$6:J31,J31)-1)</f>
        <v/>
      </c>
      <c r="L31" s="19" t="str">
        <f t="shared" ca="1" si="3"/>
        <v/>
      </c>
      <c r="M31" s="19" t="str">
        <f t="shared" ca="1" si="4"/>
        <v/>
      </c>
      <c r="O31" s="474">
        <f ca="1">$C$67*SUMIF(Effektmåling!$D$71:$E$75,'DB energi'!B31,Effektmåling!$I$71:$I$75)</f>
        <v>0</v>
      </c>
      <c r="P31" s="41" t="str">
        <f t="shared" ca="1" si="15"/>
        <v/>
      </c>
      <c r="Q31" s="48" t="str">
        <f ca="1">IF(P31="","",RANK(P31,$P$6:$P$37,0)+COUNTIF($P$6:P31,P31)-1)</f>
        <v/>
      </c>
      <c r="R31" s="19" t="str">
        <f t="shared" ca="1" si="5"/>
        <v/>
      </c>
      <c r="S31" s="19" t="str">
        <f t="shared" ca="1" si="6"/>
        <v/>
      </c>
      <c r="U31" s="19">
        <f t="shared" ca="1" si="7"/>
        <v>1000000</v>
      </c>
      <c r="V31" s="19" t="str">
        <f t="shared" si="8"/>
        <v>Raffinaderigas  (m3)</v>
      </c>
      <c r="W31" s="19" t="str">
        <f t="shared" si="1"/>
        <v>m3</v>
      </c>
      <c r="X31" s="19">
        <f t="shared" ca="1" si="9"/>
        <v>0</v>
      </c>
      <c r="Y31" s="19">
        <f t="shared" si="10"/>
        <v>26</v>
      </c>
      <c r="Z31" s="19">
        <f t="shared" ca="1" si="11"/>
        <v>0</v>
      </c>
      <c r="AA31" s="19">
        <f t="shared" ca="1" si="12"/>
        <v>0</v>
      </c>
      <c r="AB31" s="19">
        <f t="shared" ca="1" si="13"/>
        <v>0</v>
      </c>
      <c r="AC31" s="19">
        <f t="shared" ca="1" si="14"/>
        <v>1000000</v>
      </c>
      <c r="AE31" s="19" t="s">
        <v>378</v>
      </c>
      <c r="AF31" s="462" t="s">
        <v>372</v>
      </c>
      <c r="AG31" s="19">
        <v>56.9</v>
      </c>
      <c r="AH31" s="19">
        <v>2.9588000000000001</v>
      </c>
      <c r="AI31" s="49">
        <f t="shared" si="16"/>
        <v>5.2000000000000005E-2</v>
      </c>
    </row>
    <row r="32" spans="1:36" x14ac:dyDescent="0.15">
      <c r="A32" s="19">
        <v>0</v>
      </c>
      <c r="B32" s="19" t="s">
        <v>379</v>
      </c>
      <c r="C32" s="462" t="s">
        <v>349</v>
      </c>
      <c r="D32" s="22"/>
      <c r="E32" s="23">
        <v>0</v>
      </c>
      <c r="F32" s="98">
        <v>0</v>
      </c>
      <c r="G32" s="22">
        <v>2.8100000000000005E-4</v>
      </c>
      <c r="I32" s="474">
        <f ca="1">$C$67*SUMIF(Effektmåling!$D$144:$E$148,'DB energi'!B32,Effektmåling!$I$144:$I$148)</f>
        <v>0</v>
      </c>
      <c r="J32" s="41" t="str">
        <f t="shared" ca="1" si="2"/>
        <v/>
      </c>
      <c r="K32" s="48" t="str">
        <f ca="1">IF(J32="","",RANK(J32,$J$6:$J$37,0)+COUNTIF($J$6:J32,J32)-1)</f>
        <v/>
      </c>
      <c r="L32" s="19" t="str">
        <f t="shared" ca="1" si="3"/>
        <v/>
      </c>
      <c r="M32" s="19" t="str">
        <f t="shared" ca="1" si="4"/>
        <v/>
      </c>
      <c r="O32" s="474">
        <f ca="1">$C$67*SUMIF(Effektmåling!$D$71:$E$75,'DB energi'!B32,Effektmåling!$I$71:$I$75)</f>
        <v>0</v>
      </c>
      <c r="P32" s="41" t="str">
        <f t="shared" ca="1" si="15"/>
        <v/>
      </c>
      <c r="Q32" s="48" t="str">
        <f ca="1">IF(P32="","",RANK(P32,$P$6:$P$37,0)+COUNTIF($P$6:P32,P32)-1)</f>
        <v/>
      </c>
      <c r="R32" s="19" t="str">
        <f t="shared" ca="1" si="5"/>
        <v/>
      </c>
      <c r="S32" s="19" t="str">
        <f t="shared" ca="1" si="6"/>
        <v/>
      </c>
      <c r="U32" s="19">
        <f t="shared" ca="1" si="7"/>
        <v>1000000</v>
      </c>
      <c r="V32" s="19" t="str">
        <f t="shared" si="8"/>
        <v>Spildolie (kWh)</v>
      </c>
      <c r="W32" s="19" t="str">
        <f t="shared" si="1"/>
        <v>kWh</v>
      </c>
      <c r="X32" s="19">
        <f t="shared" ca="1" si="9"/>
        <v>0</v>
      </c>
      <c r="Y32" s="19">
        <f t="shared" si="10"/>
        <v>27</v>
      </c>
      <c r="Z32" s="19">
        <f t="shared" ca="1" si="11"/>
        <v>0</v>
      </c>
      <c r="AA32" s="19">
        <f t="shared" ca="1" si="12"/>
        <v>0</v>
      </c>
      <c r="AB32" s="19">
        <f t="shared" ca="1" si="13"/>
        <v>0</v>
      </c>
      <c r="AC32" s="19">
        <f t="shared" ca="1" si="14"/>
        <v>1000000</v>
      </c>
      <c r="AE32" s="19" t="s">
        <v>379</v>
      </c>
      <c r="AF32" s="462" t="s">
        <v>349</v>
      </c>
      <c r="AG32" s="19">
        <v>78</v>
      </c>
      <c r="AH32" s="19">
        <v>0.28079999999999999</v>
      </c>
      <c r="AI32" s="49">
        <f t="shared" si="16"/>
        <v>3.5999999999999999E-3</v>
      </c>
    </row>
    <row r="33" spans="1:37" x14ac:dyDescent="0.15">
      <c r="A33" s="19">
        <v>0</v>
      </c>
      <c r="B33" s="19" t="s">
        <v>380</v>
      </c>
      <c r="C33" s="462" t="s">
        <v>236</v>
      </c>
      <c r="D33" s="22"/>
      <c r="E33" s="23">
        <v>0</v>
      </c>
      <c r="F33" s="98">
        <v>0</v>
      </c>
      <c r="G33" s="22">
        <v>3.2700000000000005</v>
      </c>
      <c r="I33" s="474">
        <f ca="1">$C$67*SUMIF(Effektmåling!$D$144:$E$148,'DB energi'!B33,Effektmåling!$I$144:$I$148)</f>
        <v>0</v>
      </c>
      <c r="J33" s="41" t="str">
        <f t="shared" ca="1" si="2"/>
        <v/>
      </c>
      <c r="K33" s="48" t="str">
        <f ca="1">IF(J33="","",RANK(J33,$J$6:$J$37,0)+COUNTIF($J$6:J33,J33)-1)</f>
        <v/>
      </c>
      <c r="L33" s="19" t="str">
        <f t="shared" ca="1" si="3"/>
        <v/>
      </c>
      <c r="M33" s="19" t="str">
        <f t="shared" ca="1" si="4"/>
        <v/>
      </c>
      <c r="O33" s="474">
        <f ca="1">$C$67*SUMIF(Effektmåling!$D$71:$E$75,'DB energi'!B33,Effektmåling!$I$71:$I$75)</f>
        <v>0</v>
      </c>
      <c r="P33" s="41" t="str">
        <f t="shared" ca="1" si="15"/>
        <v/>
      </c>
      <c r="Q33" s="48" t="str">
        <f ca="1">IF(P33="","",RANK(P33,$P$6:$P$37,0)+COUNTIF($P$6:P33,P33)-1)</f>
        <v/>
      </c>
      <c r="R33" s="19" t="str">
        <f t="shared" ca="1" si="5"/>
        <v/>
      </c>
      <c r="S33" s="19" t="str">
        <f t="shared" ca="1" si="6"/>
        <v/>
      </c>
      <c r="U33" s="19">
        <f t="shared" ca="1" si="7"/>
        <v>1000000</v>
      </c>
      <c r="V33" s="19" t="str">
        <f t="shared" si="8"/>
        <v>Spildolie (tons)</v>
      </c>
      <c r="W33" s="19" t="str">
        <f t="shared" si="1"/>
        <v>t</v>
      </c>
      <c r="X33" s="19">
        <f t="shared" ca="1" si="9"/>
        <v>0</v>
      </c>
      <c r="Y33" s="19">
        <f t="shared" si="10"/>
        <v>28</v>
      </c>
      <c r="Z33" s="19">
        <f t="shared" ca="1" si="11"/>
        <v>0</v>
      </c>
      <c r="AA33" s="19">
        <f t="shared" ca="1" si="12"/>
        <v>0</v>
      </c>
      <c r="AB33" s="19">
        <f t="shared" ca="1" si="13"/>
        <v>0</v>
      </c>
      <c r="AC33" s="19">
        <f t="shared" ca="1" si="14"/>
        <v>1000000</v>
      </c>
      <c r="AE33" s="19" t="s">
        <v>380</v>
      </c>
      <c r="AF33" s="462" t="s">
        <v>236</v>
      </c>
      <c r="AG33" s="19">
        <v>78</v>
      </c>
      <c r="AH33" s="19">
        <v>3268.2</v>
      </c>
      <c r="AI33" s="49">
        <f t="shared" si="16"/>
        <v>41.9</v>
      </c>
    </row>
    <row r="34" spans="1:37" x14ac:dyDescent="0.15">
      <c r="A34" s="19" t="s">
        <v>245</v>
      </c>
      <c r="B34" s="19" t="s">
        <v>381</v>
      </c>
      <c r="C34" s="462" t="s">
        <v>245</v>
      </c>
      <c r="D34" s="462"/>
      <c r="E34" s="462" t="s">
        <v>245</v>
      </c>
      <c r="F34" s="462" t="s">
        <v>245</v>
      </c>
      <c r="G34" s="462" t="s">
        <v>245</v>
      </c>
      <c r="I34" s="51" t="str">
        <f>IF(H34=0,"",H34*(C34+F34))</f>
        <v/>
      </c>
      <c r="J34" s="51"/>
      <c r="K34" s="45"/>
      <c r="L34" s="45"/>
      <c r="M34" s="45"/>
      <c r="O34" s="474"/>
      <c r="P34" s="51"/>
      <c r="Q34" s="51"/>
      <c r="R34" s="51"/>
      <c r="S34" s="51"/>
      <c r="T34" s="51"/>
      <c r="U34" s="19">
        <f t="shared" si="7"/>
        <v>1000000</v>
      </c>
      <c r="V34" s="19" t="str">
        <f t="shared" si="8"/>
        <v>-KØRETØJSBRÆNDSLER-</v>
      </c>
      <c r="W34" s="19" t="str">
        <f t="shared" si="1"/>
        <v>-</v>
      </c>
      <c r="X34" s="19">
        <v>0</v>
      </c>
      <c r="Y34" s="19">
        <f t="shared" si="10"/>
        <v>29</v>
      </c>
      <c r="Z34" s="19">
        <f t="shared" ca="1" si="11"/>
        <v>0</v>
      </c>
      <c r="AA34" s="19">
        <f t="shared" ca="1" si="12"/>
        <v>0</v>
      </c>
      <c r="AB34" s="19">
        <f t="shared" ca="1" si="13"/>
        <v>0</v>
      </c>
      <c r="AC34" s="19">
        <f t="shared" ca="1" si="14"/>
        <v>1000000</v>
      </c>
      <c r="AE34" s="19" t="s">
        <v>381</v>
      </c>
      <c r="AF34" s="462" t="s">
        <v>245</v>
      </c>
    </row>
    <row r="35" spans="1:37" x14ac:dyDescent="0.15">
      <c r="A35" s="19">
        <v>1.2999999999999999E-5</v>
      </c>
      <c r="B35" s="19" t="s">
        <v>382</v>
      </c>
      <c r="C35" s="462" t="s">
        <v>359</v>
      </c>
      <c r="D35" s="53"/>
      <c r="E35" s="87">
        <v>8.7230671686605783E-4</v>
      </c>
      <c r="F35" s="77">
        <v>9.5107197910910893E-3</v>
      </c>
      <c r="G35" s="53">
        <v>2.3400000000000001E-3</v>
      </c>
      <c r="I35" s="19">
        <f ca="1">$C$67*SUMIF(Effektmåling!$D$144:$E$148,'DB energi'!B35,Effektmåling!$I$144:$I$148)</f>
        <v>0</v>
      </c>
      <c r="J35" s="41" t="str">
        <f ca="1">IF(I35=0,"",I35*(D35+G35))</f>
        <v/>
      </c>
      <c r="K35" s="48" t="str">
        <f ca="1">IF(J35="","",RANK(J35,$J$6:$J$37,0)+COUNTIF($J$6:J35,J35)-1)</f>
        <v/>
      </c>
      <c r="L35" s="19" t="str">
        <f t="shared" ca="1" si="3"/>
        <v/>
      </c>
      <c r="M35" s="19" t="str">
        <f t="shared" ca="1" si="4"/>
        <v/>
      </c>
      <c r="O35" s="474">
        <f ca="1">$C$67*SUMIF(Effektmåling!$D$71:$E$75,'DB energi'!B35,Effektmåling!$I$71:$I$75)</f>
        <v>0</v>
      </c>
      <c r="P35" s="40" t="str">
        <f ca="1">IF(O35=0,"",O35*(D35+G35))</f>
        <v/>
      </c>
      <c r="Q35" s="48" t="str">
        <f ca="1">IF(P35="","",RANK(P35,$P$6:$P$37,0)+COUNTIF($P$6:P35,P35)-1)</f>
        <v/>
      </c>
      <c r="R35" s="19" t="str">
        <f t="shared" ca="1" si="5"/>
        <v/>
      </c>
      <c r="S35" s="19" t="str">
        <f t="shared" ca="1" si="6"/>
        <v/>
      </c>
      <c r="U35" s="19">
        <f t="shared" ca="1" si="7"/>
        <v>1000000</v>
      </c>
      <c r="V35" s="19" t="str">
        <f t="shared" si="8"/>
        <v>Benzin (% biobr.) (liter)</v>
      </c>
      <c r="W35" s="19" t="str">
        <f t="shared" si="1"/>
        <v>liter</v>
      </c>
      <c r="X35" s="19">
        <f t="shared" ca="1" si="9"/>
        <v>0</v>
      </c>
      <c r="Y35" s="19">
        <f t="shared" si="10"/>
        <v>30</v>
      </c>
      <c r="Z35" s="19">
        <f t="shared" ca="1" si="11"/>
        <v>0</v>
      </c>
      <c r="AA35" s="19">
        <f t="shared" ca="1" si="12"/>
        <v>0</v>
      </c>
      <c r="AB35" s="19">
        <f t="shared" ca="1" si="13"/>
        <v>0</v>
      </c>
      <c r="AC35" s="19">
        <f t="shared" ca="1" si="14"/>
        <v>1000000</v>
      </c>
      <c r="AE35" s="19" t="s">
        <v>382</v>
      </c>
      <c r="AF35" s="462" t="s">
        <v>359</v>
      </c>
      <c r="AG35" s="19">
        <v>73</v>
      </c>
      <c r="AH35" s="19">
        <v>2.34</v>
      </c>
      <c r="AI35" s="49">
        <f>AH35/AG35</f>
        <v>3.2054794520547943E-2</v>
      </c>
      <c r="AJ35" s="450">
        <f>32.85/1000</f>
        <v>3.2850000000000004E-2</v>
      </c>
      <c r="AK35" s="450" t="s">
        <v>383</v>
      </c>
    </row>
    <row r="36" spans="1:37" ht="11.25" x14ac:dyDescent="0.15">
      <c r="A36" s="19">
        <v>7.9999999999999996E-6</v>
      </c>
      <c r="B36" s="19" t="s">
        <v>384</v>
      </c>
      <c r="C36" s="462" t="s">
        <v>359</v>
      </c>
      <c r="D36" s="22"/>
      <c r="E36" s="23">
        <v>9.7047229618717678E-4</v>
      </c>
      <c r="F36" s="77">
        <v>7.8661444889040824E-3</v>
      </c>
      <c r="G36" s="22">
        <v>2.66E-3</v>
      </c>
      <c r="I36" s="19">
        <f ca="1">$C$67*SUMIF(Effektmåling!$D$144:$E$148,'DB energi'!B36,Effektmåling!$I$144:$I$148)</f>
        <v>0</v>
      </c>
      <c r="J36" s="41" t="str">
        <f ca="1">IF(I36=0,"",I36*(D36+G36))</f>
        <v/>
      </c>
      <c r="K36" s="48" t="str">
        <f ca="1">IF(J36="","",RANK(J36,$J$6:$J$37,0)+COUNTIF($J$6:J36,J36)-1)</f>
        <v/>
      </c>
      <c r="L36" s="19" t="str">
        <f t="shared" ca="1" si="3"/>
        <v/>
      </c>
      <c r="M36" s="19" t="str">
        <f t="shared" ca="1" si="4"/>
        <v/>
      </c>
      <c r="O36" s="474">
        <f ca="1">$C$67*SUMIF(Effektmåling!$D$71:$E$75,'DB energi'!B36,Effektmåling!$I$71:$I$75)</f>
        <v>0</v>
      </c>
      <c r="P36" s="41" t="str">
        <f t="shared" ca="1" si="15"/>
        <v/>
      </c>
      <c r="Q36" s="48" t="str">
        <f ca="1">IF(P36="","",RANK(P36,$P$6:$P$37,0)+COUNTIF($P$6:P36,P36)-1)</f>
        <v/>
      </c>
      <c r="R36" s="19" t="str">
        <f t="shared" ca="1" si="5"/>
        <v/>
      </c>
      <c r="S36" s="19" t="str">
        <f t="shared" ca="1" si="6"/>
        <v/>
      </c>
      <c r="U36" s="19">
        <f t="shared" ca="1" si="7"/>
        <v>1000000</v>
      </c>
      <c r="V36" s="19" t="str">
        <f t="shared" si="8"/>
        <v>Diesel (% biobr.) (liter)</v>
      </c>
      <c r="W36" s="19" t="str">
        <f t="shared" si="1"/>
        <v>liter</v>
      </c>
      <c r="X36" s="19">
        <f t="shared" ca="1" si="9"/>
        <v>0</v>
      </c>
      <c r="Y36" s="19">
        <f t="shared" si="10"/>
        <v>31</v>
      </c>
      <c r="Z36" s="19">
        <f t="shared" ca="1" si="11"/>
        <v>0</v>
      </c>
      <c r="AA36" s="19">
        <f t="shared" ca="1" si="12"/>
        <v>0</v>
      </c>
      <c r="AB36" s="19">
        <f t="shared" ca="1" si="13"/>
        <v>0</v>
      </c>
      <c r="AC36" s="19">
        <f t="shared" ca="1" si="14"/>
        <v>1000000</v>
      </c>
      <c r="AE36" s="19" t="s">
        <v>384</v>
      </c>
      <c r="AF36" s="462" t="s">
        <v>359</v>
      </c>
      <c r="AG36" s="20">
        <f>0.325/0.0036</f>
        <v>90.277777777777786</v>
      </c>
      <c r="AH36" s="19">
        <v>3.24</v>
      </c>
      <c r="AI36" s="49">
        <f>AH36/AG36</f>
        <v>3.588923076923077E-2</v>
      </c>
      <c r="AJ36" s="450">
        <f>35.87/1000</f>
        <v>3.5869999999999999E-2</v>
      </c>
      <c r="AK36" s="455" t="s">
        <v>383</v>
      </c>
    </row>
    <row r="37" spans="1:37" x14ac:dyDescent="0.15">
      <c r="A37" s="19">
        <v>6.3000000000000003E-4</v>
      </c>
      <c r="B37" s="17" t="s">
        <v>385</v>
      </c>
      <c r="C37" s="28" t="s">
        <v>359</v>
      </c>
      <c r="D37" s="55"/>
      <c r="E37" s="80">
        <v>7.1068839118665285E-4</v>
      </c>
      <c r="F37" s="78">
        <v>5.995513122744124E-3</v>
      </c>
      <c r="G37" s="55">
        <v>1.6299999999999999E-3</v>
      </c>
      <c r="I37" s="474">
        <f ca="1">$C$67*SUMIF(Effektmåling!$D$144:$E$148,'DB energi'!B37,Effektmåling!$I$144:$I$148)</f>
        <v>0</v>
      </c>
      <c r="J37" s="52" t="str">
        <f ca="1">IF(I37=0,"",I37*(D37+G37))</f>
        <v/>
      </c>
      <c r="K37" s="50" t="str">
        <f ca="1">IF(J37="","",RANK(J37,$J$6:$J$37,0)+COUNTIF($J$6:J37,J37)-1)</f>
        <v/>
      </c>
      <c r="L37" s="19" t="str">
        <f t="shared" ca="1" si="3"/>
        <v/>
      </c>
      <c r="M37" s="17" t="str">
        <f t="shared" ca="1" si="4"/>
        <v/>
      </c>
      <c r="O37" s="474">
        <f ca="1">$C$67*SUMIF(Effektmåling!$D$71:$E$75,'DB energi'!B37,Effektmåling!$I$71:$I$75)</f>
        <v>0</v>
      </c>
      <c r="P37" s="41" t="str">
        <f t="shared" ca="1" si="15"/>
        <v/>
      </c>
      <c r="Q37" s="48" t="str">
        <f ca="1">IF(P37="","",RANK(P37,$P$6:$P$37,0)+COUNTIF($P$6:P37,P37)-1)</f>
        <v/>
      </c>
      <c r="R37" s="19" t="str">
        <f t="shared" ca="1" si="5"/>
        <v/>
      </c>
      <c r="S37" s="19" t="str">
        <f t="shared" ca="1" si="6"/>
        <v/>
      </c>
      <c r="U37" s="19">
        <f t="shared" ca="1" si="7"/>
        <v>1000000</v>
      </c>
      <c r="V37" s="19" t="str">
        <f t="shared" si="8"/>
        <v>LPG (% biobr.) (liter)</v>
      </c>
      <c r="W37" s="19" t="str">
        <f t="shared" si="1"/>
        <v>liter</v>
      </c>
      <c r="X37" s="19">
        <f t="shared" ca="1" si="9"/>
        <v>0</v>
      </c>
      <c r="Y37" s="19">
        <f t="shared" si="10"/>
        <v>32</v>
      </c>
      <c r="Z37" s="19">
        <f t="shared" ca="1" si="11"/>
        <v>0</v>
      </c>
      <c r="AA37" s="19">
        <f t="shared" ca="1" si="12"/>
        <v>0</v>
      </c>
      <c r="AB37" s="19">
        <f t="shared" ca="1" si="13"/>
        <v>0</v>
      </c>
      <c r="AC37" s="19">
        <f t="shared" ca="1" si="14"/>
        <v>1000000</v>
      </c>
      <c r="AE37" s="17" t="s">
        <v>385</v>
      </c>
      <c r="AF37" s="28" t="s">
        <v>359</v>
      </c>
      <c r="AG37" s="19">
        <v>65</v>
      </c>
      <c r="AH37" s="19">
        <v>1.625</v>
      </c>
      <c r="AI37" s="49">
        <f>AH37/AG37</f>
        <v>2.5000000000000001E-2</v>
      </c>
    </row>
    <row r="38" spans="1:37" x14ac:dyDescent="0.15">
      <c r="E38" s="75"/>
      <c r="I38" s="31" t="s">
        <v>386</v>
      </c>
      <c r="J38" s="33">
        <f ca="1">SUM(J6:J37)</f>
        <v>0</v>
      </c>
      <c r="K38" s="31">
        <f ca="1">MAX(K6:K37)</f>
        <v>0</v>
      </c>
      <c r="L38" s="31">
        <f ca="1">SUM(L6:L37)</f>
        <v>0</v>
      </c>
      <c r="M38" s="31">
        <f ca="1">SUM(M6:M37)</f>
        <v>0</v>
      </c>
      <c r="O38" s="31" t="s">
        <v>386</v>
      </c>
      <c r="P38" s="33">
        <f ca="1">SUM(P6:P37)</f>
        <v>0</v>
      </c>
      <c r="Q38" s="31">
        <f ca="1">MAX(Q6:Q37)</f>
        <v>0</v>
      </c>
      <c r="R38" s="31">
        <f ca="1">SUM(R6:R37)</f>
        <v>0</v>
      </c>
      <c r="S38" s="31">
        <f ca="1">SUM(S6:S37)</f>
        <v>0</v>
      </c>
      <c r="T38" s="29"/>
    </row>
    <row r="39" spans="1:37" x14ac:dyDescent="0.15">
      <c r="E39" s="75"/>
      <c r="Y39" s="19">
        <v>32</v>
      </c>
    </row>
    <row r="40" spans="1:37" x14ac:dyDescent="0.15">
      <c r="B40" s="17" t="s">
        <v>387</v>
      </c>
      <c r="C40" s="17"/>
      <c r="D40" s="17"/>
      <c r="E40" s="56"/>
      <c r="F40" s="17"/>
      <c r="G40" s="17"/>
      <c r="I40" s="17" t="s">
        <v>388</v>
      </c>
      <c r="J40" s="56" t="s">
        <v>389</v>
      </c>
      <c r="K40" s="17" t="s">
        <v>238</v>
      </c>
      <c r="L40" s="17" t="s">
        <v>236</v>
      </c>
    </row>
    <row r="41" spans="1:37" x14ac:dyDescent="0.15">
      <c r="B41" s="19" t="s">
        <v>145</v>
      </c>
      <c r="C41" s="46"/>
      <c r="D41" s="46"/>
      <c r="E41" s="76"/>
      <c r="F41" s="46"/>
      <c r="G41" s="46"/>
    </row>
    <row r="42" spans="1:37" x14ac:dyDescent="0.15">
      <c r="B42" s="19" t="s">
        <v>144</v>
      </c>
      <c r="C42" s="49" t="s">
        <v>349</v>
      </c>
      <c r="D42" s="49"/>
      <c r="E42" s="79">
        <v>0.233775962364178</v>
      </c>
      <c r="F42" s="79">
        <v>3.6064372252241602E-3</v>
      </c>
      <c r="G42" s="82">
        <f>239.7333*10^-6</f>
        <v>2.397333E-4</v>
      </c>
      <c r="H42" s="19" t="s">
        <v>390</v>
      </c>
      <c r="I42" s="19">
        <f ca="1">(SUMIF(Effektmåling!$D$27:$E$31,'DB energi'!B42,Effektmåling!$I$27:$I$31))/100</f>
        <v>1</v>
      </c>
      <c r="J42" s="29">
        <f ca="1">I42*(G42+D42)</f>
        <v>2.397333E-4</v>
      </c>
      <c r="K42" s="75">
        <f ca="1">I42*F42</f>
        <v>3.6064372252241602E-3</v>
      </c>
      <c r="L42" s="75">
        <f ca="1">K42*E42</f>
        <v>8.430983330327738E-4</v>
      </c>
    </row>
    <row r="43" spans="1:37" x14ac:dyDescent="0.15">
      <c r="B43" s="19" t="s">
        <v>391</v>
      </c>
      <c r="C43" s="46"/>
      <c r="D43" s="45"/>
      <c r="E43" s="46"/>
      <c r="F43" s="202"/>
      <c r="G43" s="46"/>
      <c r="I43" s="46"/>
      <c r="J43" s="45"/>
      <c r="K43" s="76"/>
      <c r="L43" s="76"/>
    </row>
    <row r="44" spans="1:37" x14ac:dyDescent="0.15">
      <c r="B44" s="19" t="s">
        <v>392</v>
      </c>
      <c r="C44" s="19" t="s">
        <v>349</v>
      </c>
      <c r="D44" s="29"/>
      <c r="E44" s="79">
        <v>8.9385498911822694E-2</v>
      </c>
      <c r="F44" s="203">
        <v>3.2554934016430998E-3</v>
      </c>
      <c r="G44" s="79">
        <v>3.3050693879832998E-4</v>
      </c>
      <c r="I44" s="19">
        <f ca="1">(SUMIF(Effektmåling!$D$27:$E$31,'DB energi'!B44,Effektmåling!$I$27:$I$31))/100</f>
        <v>0</v>
      </c>
      <c r="J44" s="29">
        <f t="shared" ref="J44:J56" ca="1" si="17">I44*(G44+D44)</f>
        <v>0</v>
      </c>
      <c r="K44" s="75">
        <f t="shared" ref="K44:K60" ca="1" si="18">I44*F44</f>
        <v>0</v>
      </c>
      <c r="L44" s="75">
        <f t="shared" ref="L44:L60" ca="1" si="19">K44*E44</f>
        <v>0</v>
      </c>
    </row>
    <row r="45" spans="1:37" x14ac:dyDescent="0.15">
      <c r="B45" s="19" t="s">
        <v>393</v>
      </c>
      <c r="C45" s="19" t="s">
        <v>349</v>
      </c>
      <c r="D45" s="29"/>
      <c r="E45" s="79">
        <v>0.294315742471214</v>
      </c>
      <c r="F45" s="203">
        <v>7.6087709322461702E-4</v>
      </c>
      <c r="G45" s="79">
        <v>5.2070000000000003E-4</v>
      </c>
      <c r="I45" s="19">
        <f ca="1">(SUMIF(Effektmåling!$D$27:$E$31,'DB energi'!B45,Effektmåling!$I$27:$I$31))/100</f>
        <v>0</v>
      </c>
      <c r="J45" s="29">
        <f t="shared" ca="1" si="17"/>
        <v>0</v>
      </c>
      <c r="K45" s="75">
        <f t="shared" ca="1" si="18"/>
        <v>0</v>
      </c>
      <c r="L45" s="75">
        <f t="shared" ca="1" si="19"/>
        <v>0</v>
      </c>
    </row>
    <row r="46" spans="1:37" x14ac:dyDescent="0.15">
      <c r="B46" s="19" t="s">
        <v>394</v>
      </c>
      <c r="C46" s="19" t="s">
        <v>349</v>
      </c>
      <c r="D46" s="29"/>
      <c r="E46" s="79">
        <v>0.21569202257841699</v>
      </c>
      <c r="F46" s="203">
        <v>3.2164066405717699E-3</v>
      </c>
      <c r="G46" s="79">
        <v>3.9898293514854398E-4</v>
      </c>
      <c r="I46" s="19">
        <f ca="1">(SUMIF(Effektmåling!$D$27:$E$31,'DB energi'!B46,Effektmåling!$I$27:$I$31))/100</f>
        <v>0</v>
      </c>
      <c r="J46" s="29">
        <f t="shared" ca="1" si="17"/>
        <v>0</v>
      </c>
      <c r="K46" s="75">
        <f t="shared" ca="1" si="18"/>
        <v>0</v>
      </c>
      <c r="L46" s="75">
        <f t="shared" ca="1" si="19"/>
        <v>0</v>
      </c>
    </row>
    <row r="47" spans="1:37" x14ac:dyDescent="0.15">
      <c r="B47" s="19" t="s">
        <v>395</v>
      </c>
      <c r="C47" s="19" t="s">
        <v>349</v>
      </c>
      <c r="D47" s="29"/>
      <c r="E47" s="79">
        <v>6.0183050889910501E-2</v>
      </c>
      <c r="F47" s="203">
        <v>3.2491916032498401E-3</v>
      </c>
      <c r="G47" s="79">
        <v>1.1852552895978801E-4</v>
      </c>
      <c r="I47" s="19">
        <f ca="1">(SUMIF(Effektmåling!$D$27:$E$31,'DB energi'!B47,Effektmåling!$I$27:$I$31))/100</f>
        <v>0</v>
      </c>
      <c r="J47" s="29">
        <f t="shared" ca="1" si="17"/>
        <v>0</v>
      </c>
      <c r="K47" s="75">
        <f t="shared" ca="1" si="18"/>
        <v>0</v>
      </c>
      <c r="L47" s="75">
        <f t="shared" ca="1" si="19"/>
        <v>0</v>
      </c>
    </row>
    <row r="48" spans="1:37" x14ac:dyDescent="0.15">
      <c r="B48" s="19" t="s">
        <v>396</v>
      </c>
      <c r="C48" s="19" t="s">
        <v>349</v>
      </c>
      <c r="D48" s="29"/>
      <c r="E48" s="79">
        <v>0.233402460474888</v>
      </c>
      <c r="F48" s="203">
        <v>3.3985560691398098E-3</v>
      </c>
      <c r="G48" s="79">
        <v>6.7999698263667492E-4</v>
      </c>
      <c r="I48" s="19">
        <f ca="1">(SUMIF(Effektmåling!$D$27:$E$31,'DB energi'!B48,Effektmåling!$I$27:$I$31))/100</f>
        <v>0</v>
      </c>
      <c r="J48" s="29">
        <f t="shared" ca="1" si="17"/>
        <v>0</v>
      </c>
      <c r="K48" s="75">
        <f t="shared" ca="1" si="18"/>
        <v>0</v>
      </c>
      <c r="L48" s="75">
        <f t="shared" ca="1" si="19"/>
        <v>0</v>
      </c>
    </row>
    <row r="49" spans="2:20" x14ac:dyDescent="0.15">
      <c r="B49" s="19" t="s">
        <v>397</v>
      </c>
      <c r="C49" s="19" t="s">
        <v>349</v>
      </c>
      <c r="D49" s="29"/>
      <c r="E49" s="79">
        <v>0.15650227318173199</v>
      </c>
      <c r="F49" s="203">
        <v>3.9057101715077799E-3</v>
      </c>
      <c r="G49" s="79">
        <v>6.4154181792904896E-4</v>
      </c>
      <c r="I49" s="19">
        <f ca="1">(SUMIF(Effektmåling!$D$27:$E$31,'DB energi'!B49,Effektmåling!$I$27:$I$31))/100</f>
        <v>0</v>
      </c>
      <c r="J49" s="29">
        <f t="shared" ca="1" si="17"/>
        <v>0</v>
      </c>
      <c r="K49" s="75">
        <f t="shared" ca="1" si="18"/>
        <v>0</v>
      </c>
      <c r="L49" s="75">
        <f t="shared" ca="1" si="19"/>
        <v>0</v>
      </c>
      <c r="Q49" s="75">
        <f>F8</f>
        <v>2.9854860902027463E-4</v>
      </c>
    </row>
    <row r="50" spans="2:20" x14ac:dyDescent="0.15">
      <c r="B50" s="19" t="s">
        <v>398</v>
      </c>
      <c r="C50" s="19" t="s">
        <v>349</v>
      </c>
      <c r="D50" s="29"/>
      <c r="E50" s="79">
        <v>5.6417718582236501E-2</v>
      </c>
      <c r="F50" s="203">
        <v>2.93514706757183E-3</v>
      </c>
      <c r="G50" s="79">
        <v>2.55018180364614E-5</v>
      </c>
      <c r="I50" s="19">
        <f ca="1">(SUMIF(Effektmåling!$D$27:$E$31,'DB energi'!B50,Effektmåling!$I$27:$I$31))/100</f>
        <v>0</v>
      </c>
      <c r="J50" s="29">
        <f t="shared" ca="1" si="17"/>
        <v>0</v>
      </c>
      <c r="K50" s="75">
        <f t="shared" ca="1" si="18"/>
        <v>0</v>
      </c>
      <c r="L50" s="75">
        <f t="shared" ca="1" si="19"/>
        <v>0</v>
      </c>
      <c r="S50" s="75">
        <f>Q51/Q49</f>
        <v>5077.1428571428569</v>
      </c>
    </row>
    <row r="51" spans="2:20" x14ac:dyDescent="0.15">
      <c r="B51" s="19" t="s">
        <v>399</v>
      </c>
      <c r="C51" s="19" t="s">
        <v>349</v>
      </c>
      <c r="D51" s="29"/>
      <c r="E51" s="79">
        <v>0.95395222364393395</v>
      </c>
      <c r="F51" s="203">
        <v>3.30150668919422E-3</v>
      </c>
      <c r="G51" s="79">
        <v>1.16635818351904E-3</v>
      </c>
      <c r="I51" s="19">
        <f ca="1">(SUMIF(Effektmåling!$D$27:$E$31,'DB energi'!B51,Effektmåling!$I$27:$I$31))/100</f>
        <v>0</v>
      </c>
      <c r="J51" s="29">
        <f t="shared" ca="1" si="17"/>
        <v>0</v>
      </c>
      <c r="K51" s="75">
        <f t="shared" ca="1" si="18"/>
        <v>0</v>
      </c>
      <c r="L51" s="75">
        <f t="shared" ca="1" si="19"/>
        <v>0</v>
      </c>
      <c r="Q51" s="75">
        <f>F9</f>
        <v>1.5157739377972228</v>
      </c>
      <c r="S51" s="75">
        <f>1/S50</f>
        <v>1.9696117051209904E-4</v>
      </c>
      <c r="T51" s="75">
        <f>S51*3.6</f>
        <v>7.0906021384355654E-4</v>
      </c>
    </row>
    <row r="52" spans="2:20" x14ac:dyDescent="0.15">
      <c r="B52" s="19" t="s">
        <v>400</v>
      </c>
      <c r="C52" s="19" t="s">
        <v>349</v>
      </c>
      <c r="D52" s="29"/>
      <c r="E52" s="79">
        <v>0.27920132914896101</v>
      </c>
      <c r="F52" s="203">
        <v>3.44994706777931E-3</v>
      </c>
      <c r="G52" s="79">
        <v>7.5925978005893799E-4</v>
      </c>
      <c r="I52" s="19">
        <f ca="1">(SUMIF(Effektmåling!$D$27:$E$31,'DB energi'!B52,Effektmåling!$I$27:$I$31))/100</f>
        <v>0</v>
      </c>
      <c r="J52" s="29">
        <f t="shared" ca="1" si="17"/>
        <v>0</v>
      </c>
      <c r="K52" s="75">
        <f t="shared" ca="1" si="18"/>
        <v>0</v>
      </c>
      <c r="L52" s="75">
        <f t="shared" ca="1" si="19"/>
        <v>0</v>
      </c>
    </row>
    <row r="53" spans="2:20" x14ac:dyDescent="0.15">
      <c r="B53" s="19" t="s">
        <v>401</v>
      </c>
      <c r="C53" s="19" t="s">
        <v>349</v>
      </c>
      <c r="D53" s="29"/>
      <c r="E53" s="79">
        <v>0.144064696807122</v>
      </c>
      <c r="F53" s="203">
        <v>3.8426671729790002E-3</v>
      </c>
      <c r="G53" s="79">
        <v>4.9415595423348804E-4</v>
      </c>
      <c r="I53" s="19">
        <f ca="1">(SUMIF(Effektmåling!$D$27:$E$31,'DB energi'!B53,Effektmåling!$I$27:$I$31))/100</f>
        <v>0</v>
      </c>
      <c r="J53" s="29">
        <f t="shared" ca="1" si="17"/>
        <v>0</v>
      </c>
      <c r="K53" s="75">
        <f t="shared" ca="1" si="18"/>
        <v>0</v>
      </c>
      <c r="L53" s="75">
        <f t="shared" ca="1" si="19"/>
        <v>0</v>
      </c>
    </row>
    <row r="54" spans="2:20" x14ac:dyDescent="0.15">
      <c r="B54" s="19" t="s">
        <v>402</v>
      </c>
      <c r="C54" s="19" t="s">
        <v>349</v>
      </c>
      <c r="D54" s="29"/>
      <c r="E54" s="79">
        <v>0.25082974405323</v>
      </c>
      <c r="F54" s="203">
        <v>3.4690507944010501E-3</v>
      </c>
      <c r="G54" s="79">
        <v>6.9434745827050704E-4</v>
      </c>
      <c r="I54" s="19">
        <f ca="1">(SUMIF(Effektmåling!$D$27:$E$31,'DB energi'!B54,Effektmåling!$I$27:$I$31))/100</f>
        <v>0</v>
      </c>
      <c r="J54" s="29">
        <f t="shared" ca="1" si="17"/>
        <v>0</v>
      </c>
      <c r="K54" s="75">
        <f t="shared" ca="1" si="18"/>
        <v>0</v>
      </c>
      <c r="L54" s="75">
        <f t="shared" ca="1" si="19"/>
        <v>0</v>
      </c>
    </row>
    <row r="55" spans="2:20" x14ac:dyDescent="0.15">
      <c r="B55" s="19" t="s">
        <v>403</v>
      </c>
      <c r="C55" s="19" t="s">
        <v>349</v>
      </c>
      <c r="D55" s="29"/>
      <c r="E55" s="79">
        <v>5.0145439710325299E-2</v>
      </c>
      <c r="F55" s="203">
        <v>3.09544291998757E-3</v>
      </c>
      <c r="G55" s="79">
        <v>6.3978194428778595E-5</v>
      </c>
      <c r="I55" s="19">
        <f ca="1">(SUMIF(Effektmåling!$D$27:$E$31,'DB energi'!B55,Effektmåling!$I$27:$I$31))/100</f>
        <v>0</v>
      </c>
      <c r="J55" s="29">
        <f t="shared" ca="1" si="17"/>
        <v>0</v>
      </c>
      <c r="K55" s="75">
        <f t="shared" ca="1" si="18"/>
        <v>0</v>
      </c>
      <c r="L55" s="75">
        <f t="shared" ca="1" si="19"/>
        <v>0</v>
      </c>
    </row>
    <row r="56" spans="2:20" x14ac:dyDescent="0.15">
      <c r="B56" s="19" t="s">
        <v>404</v>
      </c>
      <c r="C56" s="19" t="s">
        <v>349</v>
      </c>
      <c r="D56" s="29"/>
      <c r="E56" s="79">
        <v>0.49642111625255703</v>
      </c>
      <c r="F56" s="203">
        <v>3.6602114204272599E-3</v>
      </c>
      <c r="G56" s="79">
        <v>6.8014568195159193E-4</v>
      </c>
      <c r="I56" s="19">
        <f ca="1">(SUMIF(Effektmåling!$D$27:$E$31,'DB energi'!B56,Effektmåling!$I$27:$I$31))/100</f>
        <v>0</v>
      </c>
      <c r="J56" s="29">
        <f t="shared" ca="1" si="17"/>
        <v>0</v>
      </c>
      <c r="K56" s="75">
        <f t="shared" ca="1" si="18"/>
        <v>0</v>
      </c>
      <c r="L56" s="75">
        <f t="shared" ca="1" si="19"/>
        <v>0</v>
      </c>
      <c r="Q56" s="19">
        <v>1000</v>
      </c>
      <c r="R56" s="19" t="s">
        <v>405</v>
      </c>
      <c r="S56" s="19">
        <v>0.34</v>
      </c>
      <c r="T56" s="75">
        <f>S57/S56</f>
        <v>5091.1764705882351</v>
      </c>
    </row>
    <row r="57" spans="2:20" x14ac:dyDescent="0.15">
      <c r="B57" s="19" t="s">
        <v>406</v>
      </c>
      <c r="C57" s="46"/>
      <c r="D57" s="45"/>
      <c r="E57" s="76"/>
      <c r="F57" s="202"/>
      <c r="G57" s="46"/>
      <c r="I57" s="46"/>
      <c r="J57" s="45"/>
      <c r="K57" s="76"/>
      <c r="L57" s="76"/>
      <c r="Q57" s="19">
        <v>1000</v>
      </c>
      <c r="R57" s="19" t="s">
        <v>236</v>
      </c>
      <c r="S57" s="19">
        <v>1731</v>
      </c>
    </row>
    <row r="58" spans="2:20" x14ac:dyDescent="0.15">
      <c r="B58" s="19" t="s">
        <v>407</v>
      </c>
      <c r="C58" s="19" t="s">
        <v>349</v>
      </c>
      <c r="D58" s="29"/>
      <c r="E58" s="79">
        <v>0.25953671150759899</v>
      </c>
      <c r="F58" s="203">
        <v>3.8448122314122201E-3</v>
      </c>
      <c r="G58" s="79">
        <v>6.6824362856230497E-4</v>
      </c>
      <c r="I58" s="19">
        <f ca="1">(SUMIF(Effektmåling!$D$27:$E$31,'DB energi'!B58,Effektmåling!$I$27:$I$31))/100</f>
        <v>0</v>
      </c>
      <c r="J58" s="29">
        <f ca="1">I58*(G58+D58)</f>
        <v>0</v>
      </c>
      <c r="K58" s="75">
        <f t="shared" ca="1" si="18"/>
        <v>0</v>
      </c>
      <c r="L58" s="75">
        <f t="shared" ca="1" si="19"/>
        <v>0</v>
      </c>
    </row>
    <row r="59" spans="2:20" x14ac:dyDescent="0.15">
      <c r="B59" s="19" t="s">
        <v>408</v>
      </c>
      <c r="C59" s="19" t="s">
        <v>349</v>
      </c>
      <c r="D59" s="29"/>
      <c r="E59" s="79">
        <v>0.50940067775245101</v>
      </c>
      <c r="F59" s="203">
        <v>3.0896034879662601E-3</v>
      </c>
      <c r="G59" s="79">
        <v>1.1531255644868701E-3</v>
      </c>
      <c r="I59" s="19">
        <f ca="1">(SUMIF(Effektmåling!$D$27:$E$31,'DB energi'!B59,Effektmåling!$I$27:$I$31))/100</f>
        <v>0</v>
      </c>
      <c r="J59" s="29">
        <f ca="1">I59*(G59+D59)</f>
        <v>0</v>
      </c>
      <c r="K59" s="75">
        <f t="shared" ca="1" si="18"/>
        <v>0</v>
      </c>
      <c r="L59" s="75">
        <f t="shared" ca="1" si="19"/>
        <v>0</v>
      </c>
    </row>
    <row r="60" spans="2:20" x14ac:dyDescent="0.15">
      <c r="B60" s="17" t="s">
        <v>409</v>
      </c>
      <c r="C60" s="17" t="s">
        <v>349</v>
      </c>
      <c r="D60" s="17"/>
      <c r="E60" s="80">
        <v>0.365496641820023</v>
      </c>
      <c r="F60" s="80">
        <v>1.0483838693216799E-3</v>
      </c>
      <c r="G60" s="80">
        <v>8.0840000000000013E-4</v>
      </c>
      <c r="I60" s="17">
        <f ca="1">(SUMIF(Effektmåling!$D$27:$E$31,'DB energi'!B60,Effektmåling!$I$27:$I$31))/100</f>
        <v>0</v>
      </c>
      <c r="J60" s="17">
        <f ca="1">I60*(G60+D60)</f>
        <v>0</v>
      </c>
      <c r="K60" s="56">
        <f t="shared" ca="1" si="18"/>
        <v>0</v>
      </c>
      <c r="L60" s="56">
        <f t="shared" ca="1" si="19"/>
        <v>0</v>
      </c>
    </row>
    <row r="61" spans="2:20" x14ac:dyDescent="0.15">
      <c r="I61" s="31" t="s">
        <v>410</v>
      </c>
      <c r="J61" s="31">
        <f ca="1">SUM(J41:J60)</f>
        <v>2.397333E-4</v>
      </c>
      <c r="K61" s="56">
        <f ca="1">SUM(K42:K60)</f>
        <v>3.6064372252241602E-3</v>
      </c>
      <c r="L61" s="56">
        <f ca="1">SUM(L42:L60)</f>
        <v>8.430983330327738E-4</v>
      </c>
    </row>
    <row r="63" spans="2:20" x14ac:dyDescent="0.15">
      <c r="B63" s="59" t="s">
        <v>302</v>
      </c>
      <c r="C63" s="17"/>
      <c r="D63" s="17"/>
      <c r="E63" s="17"/>
    </row>
    <row r="64" spans="2:20" x14ac:dyDescent="0.15">
      <c r="B64" s="19" t="s">
        <v>304</v>
      </c>
      <c r="C64" s="60" t="str">
        <f>Effektmåling!C119</f>
        <v>over produktets levetid</v>
      </c>
    </row>
    <row r="65" spans="2:5" x14ac:dyDescent="0.15">
      <c r="B65" s="19" t="s">
        <v>308</v>
      </c>
      <c r="C65" s="60">
        <f>Effektmåling!I45</f>
        <v>1</v>
      </c>
    </row>
    <row r="66" spans="2:5" x14ac:dyDescent="0.15">
      <c r="B66" s="17" t="s">
        <v>309</v>
      </c>
      <c r="C66" s="62">
        <f>Effektmåling!I44</f>
        <v>1</v>
      </c>
      <c r="D66" s="17"/>
      <c r="E66" s="17"/>
    </row>
    <row r="67" spans="2:5" x14ac:dyDescent="0.15">
      <c r="B67" s="17" t="s">
        <v>310</v>
      </c>
      <c r="C67" s="62">
        <f>IF(C64="over produktets levetid",C66,IF(C64="pr. år",C66*C65,"error"))</f>
        <v>1</v>
      </c>
      <c r="D67" s="17"/>
      <c r="E67" s="17"/>
    </row>
    <row r="69" spans="2:5" x14ac:dyDescent="0.15">
      <c r="B69" s="59" t="s">
        <v>311</v>
      </c>
      <c r="C69" s="17"/>
      <c r="D69" s="17"/>
      <c r="E69" s="17"/>
    </row>
    <row r="70" spans="2:5" x14ac:dyDescent="0.15">
      <c r="B70" s="911" t="s">
        <v>312</v>
      </c>
      <c r="C70" s="911"/>
      <c r="D70" s="911"/>
      <c r="E70" s="911"/>
    </row>
    <row r="71" spans="2:5" x14ac:dyDescent="0.15">
      <c r="B71" s="920" t="s">
        <v>411</v>
      </c>
      <c r="C71" s="920"/>
      <c r="D71" s="920"/>
      <c r="E71" s="920"/>
    </row>
    <row r="72" spans="2:5" x14ac:dyDescent="0.15">
      <c r="B72" s="909" t="s">
        <v>315</v>
      </c>
      <c r="C72" s="909"/>
      <c r="D72" s="909"/>
      <c r="E72" s="909"/>
    </row>
    <row r="73" spans="2:5" x14ac:dyDescent="0.15">
      <c r="B73" s="919" t="s">
        <v>320</v>
      </c>
      <c r="C73" s="919"/>
      <c r="D73" s="919"/>
      <c r="E73" s="919"/>
    </row>
    <row r="74" spans="2:5" x14ac:dyDescent="0.15">
      <c r="B74" s="918" t="s">
        <v>412</v>
      </c>
      <c r="C74" s="918"/>
      <c r="D74" s="918"/>
      <c r="E74" s="918"/>
    </row>
    <row r="75" spans="2:5" x14ac:dyDescent="0.15">
      <c r="B75" s="917" t="s">
        <v>413</v>
      </c>
      <c r="C75" s="917"/>
      <c r="D75" s="917"/>
      <c r="E75" s="917"/>
    </row>
  </sheetData>
  <sheetProtection algorithmName="SHA-512" hashValue="a6x4FTMSISgAOpkybQX/JxaAxhpm8FPCzKkP5AcVMw2UZXE7KQTZ4aXFtIbR70lKjQHGgrg1a37zEw6AY3GnJQ==" saltValue="iEqJcZYjN0SU/3EQcEYemg==" spinCount="100000" sheet="1" selectLockedCells="1" selectUnlockedCells="1"/>
  <mergeCells count="10">
    <mergeCell ref="AE2:AI2"/>
    <mergeCell ref="D2:F2"/>
    <mergeCell ref="I2:M2"/>
    <mergeCell ref="O2:S2"/>
    <mergeCell ref="B75:E75"/>
    <mergeCell ref="B74:E74"/>
    <mergeCell ref="B73:E73"/>
    <mergeCell ref="B72:E72"/>
    <mergeCell ref="B71:E71"/>
    <mergeCell ref="B70:E70"/>
  </mergeCells>
  <hyperlinks>
    <hyperlink ref="AK36" r:id="rId1" xr:uid="{00000000-0004-0000-0500-000000000000}"/>
  </hyperlink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B2:AE60"/>
  <sheetViews>
    <sheetView workbookViewId="0">
      <selection activeCell="L9" sqref="L9"/>
    </sheetView>
  </sheetViews>
  <sheetFormatPr defaultColWidth="8.75" defaultRowHeight="10.5" x14ac:dyDescent="0.15"/>
  <cols>
    <col min="1" max="1" width="4.75" style="19" customWidth="1"/>
    <col min="2" max="2" width="20.75" style="19" customWidth="1"/>
    <col min="3" max="3" width="4.75" style="19" customWidth="1"/>
    <col min="4" max="4" width="20.75" style="19" customWidth="1"/>
    <col min="5" max="5" width="4.75" style="19" customWidth="1"/>
    <col min="6" max="6" width="20.75" style="19" customWidth="1"/>
    <col min="7" max="7" width="4.75" style="19" customWidth="1"/>
    <col min="8" max="8" width="20.75" style="19" customWidth="1"/>
    <col min="9" max="9" width="4.75" style="19" customWidth="1"/>
    <col min="10" max="10" width="20.75" style="19" customWidth="1"/>
    <col min="11" max="11" width="4.75" style="19" customWidth="1"/>
    <col min="12" max="12" width="20.75" style="19" customWidth="1"/>
    <col min="13" max="16384" width="8.75" style="19"/>
  </cols>
  <sheetData>
    <row r="2" spans="2:14" x14ac:dyDescent="0.15">
      <c r="B2" s="17" t="s">
        <v>414</v>
      </c>
      <c r="D2" s="17" t="s">
        <v>24</v>
      </c>
      <c r="F2" s="17" t="s">
        <v>415</v>
      </c>
      <c r="H2" s="17" t="s">
        <v>416</v>
      </c>
      <c r="J2" s="17" t="s">
        <v>417</v>
      </c>
      <c r="L2" s="17" t="s">
        <v>192</v>
      </c>
      <c r="N2" s="17" t="s">
        <v>418</v>
      </c>
    </row>
    <row r="3" spans="2:14" x14ac:dyDescent="0.15">
      <c r="B3" s="63" t="s">
        <v>145</v>
      </c>
      <c r="D3" s="63" t="s">
        <v>145</v>
      </c>
      <c r="F3" s="61" t="s">
        <v>419</v>
      </c>
      <c r="H3" s="63" t="s">
        <v>145</v>
      </c>
      <c r="J3" s="61">
        <v>2015</v>
      </c>
      <c r="L3" s="63" t="s">
        <v>145</v>
      </c>
      <c r="N3" s="61" t="s">
        <v>198</v>
      </c>
    </row>
    <row r="4" spans="2:14" x14ac:dyDescent="0.15">
      <c r="B4" s="63" t="s">
        <v>144</v>
      </c>
      <c r="D4" s="64" t="s">
        <v>248</v>
      </c>
      <c r="F4" s="61" t="s">
        <v>183</v>
      </c>
      <c r="H4" s="61" t="s">
        <v>348</v>
      </c>
      <c r="J4" s="61">
        <v>2016</v>
      </c>
      <c r="L4" s="61" t="s">
        <v>420</v>
      </c>
      <c r="N4" s="61" t="s">
        <v>199</v>
      </c>
    </row>
    <row r="5" spans="2:14" x14ac:dyDescent="0.15">
      <c r="B5" s="65" t="s">
        <v>391</v>
      </c>
      <c r="D5" s="61" t="s">
        <v>249</v>
      </c>
      <c r="H5" s="61" t="s">
        <v>350</v>
      </c>
      <c r="J5" s="61">
        <v>2017</v>
      </c>
      <c r="L5" s="61" t="s">
        <v>421</v>
      </c>
    </row>
    <row r="6" spans="2:14" x14ac:dyDescent="0.15">
      <c r="B6" s="63" t="s">
        <v>392</v>
      </c>
      <c r="D6" s="61" t="s">
        <v>250</v>
      </c>
      <c r="H6" s="61" t="s">
        <v>352</v>
      </c>
      <c r="J6" s="61">
        <v>2018</v>
      </c>
      <c r="L6" s="61" t="s">
        <v>422</v>
      </c>
    </row>
    <row r="7" spans="2:14" x14ac:dyDescent="0.15">
      <c r="B7" s="63" t="s">
        <v>393</v>
      </c>
      <c r="D7" s="61" t="s">
        <v>251</v>
      </c>
      <c r="H7" s="61" t="s">
        <v>353</v>
      </c>
      <c r="J7" s="61">
        <v>2019</v>
      </c>
      <c r="L7" s="61" t="s">
        <v>423</v>
      </c>
    </row>
    <row r="8" spans="2:14" x14ac:dyDescent="0.15">
      <c r="B8" s="63" t="s">
        <v>394</v>
      </c>
      <c r="D8" s="61" t="s">
        <v>252</v>
      </c>
      <c r="H8" s="61" t="s">
        <v>354</v>
      </c>
      <c r="J8" s="61">
        <v>2020</v>
      </c>
      <c r="L8" s="61" t="s">
        <v>424</v>
      </c>
    </row>
    <row r="9" spans="2:14" x14ac:dyDescent="0.15">
      <c r="B9" s="63" t="s">
        <v>395</v>
      </c>
      <c r="D9" s="61" t="s">
        <v>253</v>
      </c>
      <c r="H9" s="61" t="s">
        <v>355</v>
      </c>
      <c r="J9" s="61" t="s">
        <v>425</v>
      </c>
      <c r="L9" s="61" t="s">
        <v>426</v>
      </c>
    </row>
    <row r="10" spans="2:14" x14ac:dyDescent="0.15">
      <c r="B10" s="63" t="s">
        <v>396</v>
      </c>
      <c r="D10" s="61" t="s">
        <v>254</v>
      </c>
      <c r="H10" s="61" t="s">
        <v>356</v>
      </c>
    </row>
    <row r="11" spans="2:14" x14ac:dyDescent="0.15">
      <c r="B11" s="63" t="s">
        <v>397</v>
      </c>
      <c r="D11" s="61" t="s">
        <v>255</v>
      </c>
      <c r="H11" s="61" t="s">
        <v>357</v>
      </c>
    </row>
    <row r="12" spans="2:14" x14ac:dyDescent="0.15">
      <c r="B12" s="63" t="s">
        <v>398</v>
      </c>
      <c r="D12" s="61" t="s">
        <v>256</v>
      </c>
      <c r="H12" s="61" t="s">
        <v>358</v>
      </c>
    </row>
    <row r="13" spans="2:14" x14ac:dyDescent="0.15">
      <c r="B13" s="63" t="s">
        <v>399</v>
      </c>
      <c r="D13" s="64" t="s">
        <v>257</v>
      </c>
      <c r="H13" s="61" t="s">
        <v>360</v>
      </c>
    </row>
    <row r="14" spans="2:14" x14ac:dyDescent="0.15">
      <c r="B14" s="63" t="s">
        <v>400</v>
      </c>
      <c r="D14" s="61" t="s">
        <v>258</v>
      </c>
      <c r="H14" s="61" t="s">
        <v>361</v>
      </c>
    </row>
    <row r="15" spans="2:14" x14ac:dyDescent="0.15">
      <c r="B15" s="63" t="s">
        <v>401</v>
      </c>
      <c r="D15" s="61" t="s">
        <v>259</v>
      </c>
      <c r="H15" s="61" t="s">
        <v>362</v>
      </c>
    </row>
    <row r="16" spans="2:14" x14ac:dyDescent="0.15">
      <c r="B16" s="63" t="s">
        <v>402</v>
      </c>
      <c r="D16" s="61" t="s">
        <v>260</v>
      </c>
      <c r="H16" s="61" t="s">
        <v>363</v>
      </c>
    </row>
    <row r="17" spans="2:12" x14ac:dyDescent="0.15">
      <c r="B17" s="63" t="s">
        <v>403</v>
      </c>
      <c r="D17" s="61" t="s">
        <v>261</v>
      </c>
      <c r="H17" s="61" t="s">
        <v>365</v>
      </c>
    </row>
    <row r="18" spans="2:12" x14ac:dyDescent="0.15">
      <c r="B18" s="63" t="s">
        <v>404</v>
      </c>
      <c r="D18" s="64" t="s">
        <v>262</v>
      </c>
      <c r="H18" s="61" t="s">
        <v>366</v>
      </c>
    </row>
    <row r="19" spans="2:12" x14ac:dyDescent="0.15">
      <c r="B19" s="65" t="s">
        <v>406</v>
      </c>
      <c r="D19" s="64" t="s">
        <v>263</v>
      </c>
      <c r="H19" s="61" t="s">
        <v>367</v>
      </c>
    </row>
    <row r="20" spans="2:12" x14ac:dyDescent="0.15">
      <c r="B20" s="63" t="s">
        <v>407</v>
      </c>
      <c r="D20" s="64" t="s">
        <v>264</v>
      </c>
      <c r="H20" s="61" t="s">
        <v>368</v>
      </c>
      <c r="L20" s="49"/>
    </row>
    <row r="21" spans="2:12" x14ac:dyDescent="0.15">
      <c r="B21" s="63" t="s">
        <v>408</v>
      </c>
      <c r="D21" s="64" t="s">
        <v>265</v>
      </c>
      <c r="H21" s="61" t="s">
        <v>369</v>
      </c>
      <c r="L21" s="49"/>
    </row>
    <row r="22" spans="2:12" x14ac:dyDescent="0.15">
      <c r="B22" s="63" t="s">
        <v>409</v>
      </c>
      <c r="D22" s="64" t="s">
        <v>266</v>
      </c>
      <c r="H22" s="61" t="s">
        <v>370</v>
      </c>
      <c r="L22" s="49"/>
    </row>
    <row r="23" spans="2:12" ht="11.25" x14ac:dyDescent="0.15">
      <c r="D23" s="64" t="s">
        <v>267</v>
      </c>
      <c r="H23" s="61" t="s">
        <v>427</v>
      </c>
      <c r="L23" s="49"/>
    </row>
    <row r="24" spans="2:12" x14ac:dyDescent="0.15">
      <c r="D24" s="64" t="s">
        <v>268</v>
      </c>
      <c r="H24" s="61" t="s">
        <v>373</v>
      </c>
      <c r="L24" s="49"/>
    </row>
    <row r="25" spans="2:12" x14ac:dyDescent="0.15">
      <c r="D25" s="64" t="s">
        <v>269</v>
      </c>
      <c r="H25" s="61" t="s">
        <v>374</v>
      </c>
      <c r="L25" s="49"/>
    </row>
    <row r="26" spans="2:12" x14ac:dyDescent="0.15">
      <c r="D26" s="64" t="s">
        <v>270</v>
      </c>
      <c r="H26" s="61" t="s">
        <v>375</v>
      </c>
      <c r="L26" s="49"/>
    </row>
    <row r="27" spans="2:12" x14ac:dyDescent="0.15">
      <c r="D27" s="64" t="s">
        <v>271</v>
      </c>
      <c r="H27" s="61" t="s">
        <v>376</v>
      </c>
      <c r="L27" s="49"/>
    </row>
    <row r="28" spans="2:12" x14ac:dyDescent="0.15">
      <c r="D28" s="64" t="s">
        <v>272</v>
      </c>
      <c r="H28" s="61" t="s">
        <v>377</v>
      </c>
      <c r="L28" s="49"/>
    </row>
    <row r="29" spans="2:12" ht="11.25" x14ac:dyDescent="0.15">
      <c r="D29" s="64" t="s">
        <v>273</v>
      </c>
      <c r="H29" s="61" t="s">
        <v>428</v>
      </c>
      <c r="L29" s="49"/>
    </row>
    <row r="30" spans="2:12" x14ac:dyDescent="0.15">
      <c r="D30" s="64" t="s">
        <v>274</v>
      </c>
      <c r="H30" s="61" t="s">
        <v>379</v>
      </c>
      <c r="L30" s="49"/>
    </row>
    <row r="31" spans="2:12" x14ac:dyDescent="0.15">
      <c r="D31" s="64" t="s">
        <v>275</v>
      </c>
      <c r="H31" s="61" t="s">
        <v>380</v>
      </c>
      <c r="L31" s="49"/>
    </row>
    <row r="32" spans="2:12" x14ac:dyDescent="0.15">
      <c r="D32" s="64" t="s">
        <v>277</v>
      </c>
      <c r="H32" s="64" t="s">
        <v>381</v>
      </c>
    </row>
    <row r="33" spans="4:8" x14ac:dyDescent="0.15">
      <c r="D33" s="64" t="s">
        <v>278</v>
      </c>
      <c r="H33" s="61" t="s">
        <v>382</v>
      </c>
    </row>
    <row r="34" spans="4:8" x14ac:dyDescent="0.15">
      <c r="D34" s="483" t="s">
        <v>598</v>
      </c>
      <c r="H34" s="61" t="s">
        <v>384</v>
      </c>
    </row>
    <row r="35" spans="4:8" x14ac:dyDescent="0.15">
      <c r="D35" s="64" t="s">
        <v>279</v>
      </c>
      <c r="H35" s="61" t="s">
        <v>385</v>
      </c>
    </row>
    <row r="36" spans="4:8" x14ac:dyDescent="0.15">
      <c r="D36" s="61" t="s">
        <v>280</v>
      </c>
      <c r="H36" s="61" t="s">
        <v>348</v>
      </c>
    </row>
    <row r="37" spans="4:8" x14ac:dyDescent="0.15">
      <c r="D37" s="61" t="s">
        <v>281</v>
      </c>
    </row>
    <row r="38" spans="4:8" s="474" customFormat="1" x14ac:dyDescent="0.15">
      <c r="D38" s="482" t="s">
        <v>597</v>
      </c>
    </row>
    <row r="39" spans="4:8" x14ac:dyDescent="0.15">
      <c r="D39" s="61" t="s">
        <v>282</v>
      </c>
    </row>
    <row r="40" spans="4:8" x14ac:dyDescent="0.15">
      <c r="D40" s="64" t="s">
        <v>283</v>
      </c>
    </row>
    <row r="41" spans="4:8" x14ac:dyDescent="0.15">
      <c r="D41" s="61" t="s">
        <v>284</v>
      </c>
    </row>
    <row r="42" spans="4:8" x14ac:dyDescent="0.15">
      <c r="D42" s="61" t="s">
        <v>285</v>
      </c>
    </row>
    <row r="43" spans="4:8" x14ac:dyDescent="0.15">
      <c r="D43" s="61" t="s">
        <v>286</v>
      </c>
    </row>
    <row r="44" spans="4:8" x14ac:dyDescent="0.15">
      <c r="D44" s="61" t="s">
        <v>287</v>
      </c>
    </row>
    <row r="45" spans="4:8" x14ac:dyDescent="0.15">
      <c r="D45" s="61" t="s">
        <v>288</v>
      </c>
    </row>
    <row r="46" spans="4:8" x14ac:dyDescent="0.15">
      <c r="D46" s="61" t="s">
        <v>289</v>
      </c>
    </row>
    <row r="47" spans="4:8" x14ac:dyDescent="0.15">
      <c r="D47" s="61" t="s">
        <v>290</v>
      </c>
    </row>
    <row r="48" spans="4:8" x14ac:dyDescent="0.15">
      <c r="D48" s="61" t="s">
        <v>291</v>
      </c>
    </row>
    <row r="49" spans="4:31" x14ac:dyDescent="0.15">
      <c r="D49" s="61" t="s">
        <v>292</v>
      </c>
    </row>
    <row r="50" spans="4:31" x14ac:dyDescent="0.15">
      <c r="D50" s="61" t="s">
        <v>293</v>
      </c>
    </row>
    <row r="51" spans="4:31" x14ac:dyDescent="0.15">
      <c r="D51" s="64" t="s">
        <v>294</v>
      </c>
    </row>
    <row r="52" spans="4:31" x14ac:dyDescent="0.15">
      <c r="D52" s="61" t="str">
        <f>'Egne Materialer'!D12</f>
        <v>Materiale 1</v>
      </c>
    </row>
    <row r="53" spans="4:31" x14ac:dyDescent="0.15">
      <c r="D53" s="61" t="str">
        <f>'Egne Materialer'!D27:E27</f>
        <v>Materiale 2</v>
      </c>
    </row>
    <row r="54" spans="4:31" x14ac:dyDescent="0.15">
      <c r="D54" s="61" t="str">
        <f>'Egne Materialer'!D42:E42</f>
        <v>Materiale 3</v>
      </c>
      <c r="AB54" s="17"/>
      <c r="AC54" s="17"/>
      <c r="AD54" s="17"/>
    </row>
    <row r="55" spans="4:31" x14ac:dyDescent="0.15">
      <c r="Y55" s="905"/>
      <c r="Z55" s="905"/>
      <c r="AA55" s="66" t="s">
        <v>306</v>
      </c>
      <c r="AB55" s="17" t="s">
        <v>307</v>
      </c>
      <c r="AC55" s="17"/>
      <c r="AD55" s="17"/>
    </row>
    <row r="56" spans="4:31" x14ac:dyDescent="0.15">
      <c r="AB56" s="19" t="e">
        <f>MATCH(Effektmåling!D178,$B$5:$B$52,0)</f>
        <v>#N/A</v>
      </c>
      <c r="AC56" s="19" t="e">
        <f ca="1">INDIRECT(CONCATENATE("R",4+AB56,"C",24+(7-AA56)),FALSE)</f>
        <v>#N/A</v>
      </c>
      <c r="AD56" s="19" t="e">
        <f ca="1">RANK(AC56,$AC$56:$AC$60,0)</f>
        <v>#N/A</v>
      </c>
      <c r="AE56" s="19" t="e">
        <f ca="1">RANK(AC56,$AC$56:$AC$60,0)+COUNTIF($AC$56:AC56,AC56)-1</f>
        <v>#N/A</v>
      </c>
    </row>
    <row r="57" spans="4:31" x14ac:dyDescent="0.15">
      <c r="AB57" s="19" t="e">
        <f>MATCH(Effektmåling!D179,$B$5:$B$52,0)</f>
        <v>#N/A</v>
      </c>
      <c r="AC57" s="19" t="e">
        <f ca="1">INDIRECT(CONCATENATE("R",4+AB57,"C",24+(7-AA57)),FALSE)</f>
        <v>#N/A</v>
      </c>
      <c r="AD57" s="19" t="e">
        <f ca="1">RANK(AC57,$AC$56:$AC$60,0)</f>
        <v>#N/A</v>
      </c>
      <c r="AE57" s="19" t="e">
        <f ca="1">RANK(AC57,$AC$56:$AC$60,0)+COUNTIF($AC$56:AC57,AC57)-1</f>
        <v>#N/A</v>
      </c>
    </row>
    <row r="58" spans="4:31" x14ac:dyDescent="0.15">
      <c r="AB58" s="19" t="e">
        <f>MATCH(Effektmåling!D180,$B$5:$B$52,0)</f>
        <v>#N/A</v>
      </c>
      <c r="AC58" s="19" t="e">
        <f ca="1">INDIRECT(CONCATENATE("R",4+AB58,"C",24+(7-AA58)),FALSE)</f>
        <v>#N/A</v>
      </c>
      <c r="AD58" s="19" t="e">
        <f ca="1">RANK(AC58,$AC$56:$AC$60,0)</f>
        <v>#N/A</v>
      </c>
      <c r="AE58" s="19" t="e">
        <f ca="1">RANK(AC58,$AC$56:$AC$60,0)+COUNTIF($AC$56:AC58,AC58)-1</f>
        <v>#N/A</v>
      </c>
    </row>
    <row r="59" spans="4:31" x14ac:dyDescent="0.15">
      <c r="AB59" s="19" t="e">
        <f>MATCH(Effektmåling!D181,$B$5:$B$52,0)</f>
        <v>#N/A</v>
      </c>
      <c r="AC59" s="19" t="e">
        <f ca="1">INDIRECT(CONCATENATE("R",4+AB59,"C",24+(7-AA59)),FALSE)</f>
        <v>#N/A</v>
      </c>
      <c r="AD59" s="19" t="e">
        <f ca="1">RANK(AC59,$AC$56:$AC$60,0)</f>
        <v>#N/A</v>
      </c>
      <c r="AE59" s="19" t="e">
        <f ca="1">RANK(AC59,$AC$56:$AC$60,0)+COUNTIF($AC$56:AC59,AC59)-1</f>
        <v>#N/A</v>
      </c>
    </row>
    <row r="60" spans="4:31" x14ac:dyDescent="0.15">
      <c r="AB60" s="17" t="e">
        <f>MATCH(Effektmåling!D182,$B$5:$B$52,0)</f>
        <v>#N/A</v>
      </c>
      <c r="AC60" s="17" t="e">
        <f ca="1">INDIRECT(CONCATENATE("R",4+AB60,"C",24+(7-AA60)),FALSE)</f>
        <v>#N/A</v>
      </c>
      <c r="AD60" s="17" t="e">
        <f ca="1">RANK(AC60,$AC$56:$AC$60,0)</f>
        <v>#N/A</v>
      </c>
      <c r="AE60" s="19" t="e">
        <f ca="1">RANK(AC60,$AC$56:$AC$60,0)+COUNTIF($AC$56:AC60,AC60)-1</f>
        <v>#N/A</v>
      </c>
    </row>
  </sheetData>
  <sheetProtection selectLockedCells="1"/>
  <sortState xmlns:xlrd2="http://schemas.microsoft.com/office/spreadsheetml/2017/richdata2" ref="D23:D31">
    <sortCondition ref="D31"/>
  </sortState>
  <mergeCells count="1">
    <mergeCell ref="Y55:Z55"/>
  </mergeCell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4"/>
  <dimension ref="A1:I87"/>
  <sheetViews>
    <sheetView topLeftCell="C10" workbookViewId="0">
      <selection activeCell="H2" sqref="H2:I25"/>
    </sheetView>
  </sheetViews>
  <sheetFormatPr defaultColWidth="8.75" defaultRowHeight="11.25" x14ac:dyDescent="0.15"/>
  <cols>
    <col min="1" max="1" width="18.75" bestFit="1" customWidth="1"/>
    <col min="2" max="2" width="17.125" bestFit="1" customWidth="1"/>
    <col min="3" max="3" width="8" bestFit="1" customWidth="1"/>
    <col min="6" max="6" width="21.75" bestFit="1" customWidth="1"/>
  </cols>
  <sheetData>
    <row r="1" spans="1:9" ht="45" x14ac:dyDescent="0.2">
      <c r="A1" s="185" t="s">
        <v>429</v>
      </c>
      <c r="B1" s="185" t="s">
        <v>430</v>
      </c>
      <c r="C1" s="185" t="s">
        <v>431</v>
      </c>
      <c r="F1" s="189" t="s">
        <v>176</v>
      </c>
      <c r="G1" t="str">
        <f>C1</f>
        <v>100-yr  </v>
      </c>
    </row>
    <row r="2" spans="1:9" x14ac:dyDescent="0.15">
      <c r="A2" s="186" t="s">
        <v>432</v>
      </c>
      <c r="B2" s="190" t="s">
        <v>433</v>
      </c>
      <c r="C2" s="186">
        <v>1</v>
      </c>
      <c r="F2" s="183" t="s">
        <v>434</v>
      </c>
      <c r="G2" s="453">
        <f>C2</f>
        <v>1</v>
      </c>
      <c r="H2" s="452"/>
      <c r="I2" s="191"/>
    </row>
    <row r="3" spans="1:9" ht="12.75" x14ac:dyDescent="0.15">
      <c r="A3" s="186" t="s">
        <v>435</v>
      </c>
      <c r="B3" s="188" t="s">
        <v>436</v>
      </c>
      <c r="C3" s="186">
        <v>25</v>
      </c>
      <c r="F3" s="183" t="s">
        <v>437</v>
      </c>
      <c r="G3" s="453">
        <v>28</v>
      </c>
      <c r="H3" s="452"/>
      <c r="I3" s="191"/>
    </row>
    <row r="4" spans="1:9" x14ac:dyDescent="0.15">
      <c r="A4" s="186" t="s">
        <v>438</v>
      </c>
      <c r="B4" s="188" t="s">
        <v>439</v>
      </c>
      <c r="C4" s="186">
        <v>298</v>
      </c>
      <c r="F4" s="183" t="s">
        <v>440</v>
      </c>
      <c r="G4" s="453">
        <v>265</v>
      </c>
      <c r="H4" s="452"/>
      <c r="I4" s="191"/>
    </row>
    <row r="5" spans="1:9" ht="37.5" customHeight="1" x14ac:dyDescent="0.15">
      <c r="A5" s="187" t="s">
        <v>441</v>
      </c>
      <c r="B5" s="187"/>
      <c r="C5" s="187"/>
      <c r="F5" s="183" t="s">
        <v>442</v>
      </c>
      <c r="G5" s="453">
        <f>C26</f>
        <v>14800</v>
      </c>
      <c r="H5" s="452"/>
      <c r="I5" s="191"/>
    </row>
    <row r="6" spans="1:9" x14ac:dyDescent="0.15">
      <c r="A6" s="186" t="s">
        <v>443</v>
      </c>
      <c r="B6" s="188" t="s">
        <v>444</v>
      </c>
      <c r="C6" s="194">
        <v>4750</v>
      </c>
      <c r="F6" s="183" t="s">
        <v>445</v>
      </c>
      <c r="G6" s="453">
        <f>C27</f>
        <v>675</v>
      </c>
      <c r="H6" s="452"/>
      <c r="I6" s="191"/>
    </row>
    <row r="7" spans="1:9" x14ac:dyDescent="0.15">
      <c r="A7" s="186" t="s">
        <v>446</v>
      </c>
      <c r="B7" s="188" t="s">
        <v>447</v>
      </c>
      <c r="C7" s="194">
        <v>10900</v>
      </c>
      <c r="F7" s="183" t="s">
        <v>448</v>
      </c>
      <c r="G7" s="4">
        <v>150</v>
      </c>
      <c r="H7" s="452"/>
      <c r="I7" s="191"/>
    </row>
    <row r="8" spans="1:9" ht="22.5" x14ac:dyDescent="0.15">
      <c r="A8" s="186" t="s">
        <v>449</v>
      </c>
      <c r="B8" s="188" t="s">
        <v>450</v>
      </c>
      <c r="C8" s="194">
        <v>14400</v>
      </c>
      <c r="F8" s="183" t="s">
        <v>451</v>
      </c>
      <c r="G8">
        <v>1640</v>
      </c>
      <c r="H8" s="452"/>
      <c r="I8" s="191"/>
    </row>
    <row r="9" spans="1:9" x14ac:dyDescent="0.15">
      <c r="A9" s="186" t="s">
        <v>452</v>
      </c>
      <c r="B9" s="188" t="s">
        <v>453</v>
      </c>
      <c r="C9" s="194">
        <v>6130</v>
      </c>
      <c r="F9" s="183" t="s">
        <v>454</v>
      </c>
      <c r="G9">
        <v>3500</v>
      </c>
      <c r="H9" s="452"/>
      <c r="I9" s="191"/>
    </row>
    <row r="10" spans="1:9" x14ac:dyDescent="0.15">
      <c r="A10" s="186" t="s">
        <v>455</v>
      </c>
      <c r="B10" s="188" t="s">
        <v>456</v>
      </c>
      <c r="C10" s="194">
        <v>10000</v>
      </c>
      <c r="F10" s="183" t="s">
        <v>457</v>
      </c>
      <c r="G10">
        <v>1000</v>
      </c>
      <c r="H10" s="452"/>
      <c r="I10" s="191"/>
    </row>
    <row r="11" spans="1:9" x14ac:dyDescent="0.15">
      <c r="A11" s="186" t="s">
        <v>458</v>
      </c>
      <c r="B11" s="188" t="s">
        <v>459</v>
      </c>
      <c r="C11" s="194">
        <v>7370</v>
      </c>
      <c r="F11" s="183" t="s">
        <v>460</v>
      </c>
      <c r="G11">
        <v>1300</v>
      </c>
      <c r="H11" s="452"/>
      <c r="I11" s="191"/>
    </row>
    <row r="12" spans="1:9" x14ac:dyDescent="0.15">
      <c r="A12" s="186" t="s">
        <v>461</v>
      </c>
      <c r="B12" s="188" t="s">
        <v>462</v>
      </c>
      <c r="C12" s="194">
        <v>7140</v>
      </c>
      <c r="F12" s="183" t="s">
        <v>463</v>
      </c>
      <c r="G12">
        <v>124</v>
      </c>
      <c r="H12" s="452"/>
      <c r="I12" s="191"/>
    </row>
    <row r="13" spans="1:9" x14ac:dyDescent="0.15">
      <c r="A13" s="186" t="s">
        <v>464</v>
      </c>
      <c r="B13" s="188" t="s">
        <v>465</v>
      </c>
      <c r="C13" s="194">
        <v>1890</v>
      </c>
      <c r="F13" s="183" t="s">
        <v>466</v>
      </c>
      <c r="G13">
        <v>300</v>
      </c>
      <c r="H13" s="452"/>
      <c r="I13" s="191"/>
    </row>
    <row r="14" spans="1:9" x14ac:dyDescent="0.15">
      <c r="A14" s="186" t="s">
        <v>467</v>
      </c>
      <c r="B14" s="188" t="s">
        <v>468</v>
      </c>
      <c r="C14" s="194">
        <v>1640</v>
      </c>
      <c r="F14" s="183" t="s">
        <v>469</v>
      </c>
      <c r="G14">
        <v>4470</v>
      </c>
      <c r="H14" s="452"/>
      <c r="I14" s="191"/>
    </row>
    <row r="15" spans="1:9" x14ac:dyDescent="0.15">
      <c r="A15" s="186" t="s">
        <v>470</v>
      </c>
      <c r="B15" s="188" t="s">
        <v>471</v>
      </c>
      <c r="C15" s="194">
        <v>1400</v>
      </c>
      <c r="F15" s="183" t="s">
        <v>472</v>
      </c>
      <c r="G15">
        <v>3220</v>
      </c>
      <c r="H15" s="452"/>
      <c r="I15" s="191"/>
    </row>
    <row r="16" spans="1:9" x14ac:dyDescent="0.15">
      <c r="A16" s="186" t="s">
        <v>473</v>
      </c>
      <c r="B16" s="188" t="s">
        <v>474</v>
      </c>
      <c r="C16" s="186">
        <v>5</v>
      </c>
      <c r="F16" s="183" t="s">
        <v>475</v>
      </c>
      <c r="G16">
        <v>9810</v>
      </c>
      <c r="H16" s="452"/>
      <c r="I16" s="191"/>
    </row>
    <row r="17" spans="1:9" x14ac:dyDescent="0.15">
      <c r="A17" s="186" t="s">
        <v>476</v>
      </c>
      <c r="B17" s="188" t="s">
        <v>477</v>
      </c>
      <c r="C17" s="186">
        <v>146</v>
      </c>
      <c r="F17" s="183" t="s">
        <v>478</v>
      </c>
      <c r="G17">
        <v>560</v>
      </c>
      <c r="H17" s="452"/>
      <c r="I17" s="191"/>
    </row>
    <row r="18" spans="1:9" x14ac:dyDescent="0.15">
      <c r="A18" s="186" t="s">
        <v>479</v>
      </c>
      <c r="B18" s="188" t="s">
        <v>480</v>
      </c>
      <c r="C18" s="194">
        <v>1810</v>
      </c>
      <c r="F18" s="183" t="s">
        <v>481</v>
      </c>
      <c r="G18">
        <f>C40</f>
        <v>7390</v>
      </c>
      <c r="H18" s="452"/>
      <c r="I18" s="191"/>
    </row>
    <row r="19" spans="1:9" x14ac:dyDescent="0.15">
      <c r="A19" s="186" t="s">
        <v>482</v>
      </c>
      <c r="B19" s="188" t="s">
        <v>483</v>
      </c>
      <c r="C19" s="186">
        <v>77</v>
      </c>
      <c r="F19" s="183" t="s">
        <v>484</v>
      </c>
      <c r="G19">
        <f>C41</f>
        <v>12200</v>
      </c>
      <c r="H19" s="452"/>
      <c r="I19" s="191"/>
    </row>
    <row r="20" spans="1:9" x14ac:dyDescent="0.15">
      <c r="A20" s="186" t="s">
        <v>485</v>
      </c>
      <c r="B20" s="188" t="s">
        <v>486</v>
      </c>
      <c r="C20" s="186">
        <v>609</v>
      </c>
      <c r="F20" s="183" t="s">
        <v>487</v>
      </c>
      <c r="G20">
        <v>8830</v>
      </c>
      <c r="H20" s="452"/>
      <c r="I20" s="191"/>
    </row>
    <row r="21" spans="1:9" x14ac:dyDescent="0.15">
      <c r="A21" s="186" t="s">
        <v>488</v>
      </c>
      <c r="B21" s="188" t="s">
        <v>489</v>
      </c>
      <c r="C21" s="186">
        <v>725</v>
      </c>
      <c r="F21" s="183" t="s">
        <v>490</v>
      </c>
      <c r="G21">
        <v>8860</v>
      </c>
      <c r="H21" s="452"/>
      <c r="I21" s="191"/>
    </row>
    <row r="22" spans="1:9" ht="22.5" x14ac:dyDescent="0.15">
      <c r="A22" s="186" t="s">
        <v>491</v>
      </c>
      <c r="B22" s="188" t="s">
        <v>492</v>
      </c>
      <c r="C22" s="194">
        <v>2310</v>
      </c>
      <c r="F22" s="183" t="s">
        <v>493</v>
      </c>
      <c r="G22">
        <v>10300</v>
      </c>
      <c r="H22" s="452"/>
      <c r="I22" s="191"/>
    </row>
    <row r="23" spans="1:9" x14ac:dyDescent="0.15">
      <c r="A23" s="186" t="s">
        <v>494</v>
      </c>
      <c r="B23" s="188" t="s">
        <v>495</v>
      </c>
      <c r="C23" s="186">
        <v>122</v>
      </c>
      <c r="F23" s="183" t="s">
        <v>496</v>
      </c>
      <c r="G23">
        <v>9160</v>
      </c>
      <c r="H23" s="452"/>
      <c r="I23" s="191"/>
    </row>
    <row r="24" spans="1:9" x14ac:dyDescent="0.15">
      <c r="A24" s="186" t="s">
        <v>497</v>
      </c>
      <c r="B24" s="188" t="s">
        <v>498</v>
      </c>
      <c r="C24" s="186">
        <v>595</v>
      </c>
      <c r="F24" s="183" t="s">
        <v>499</v>
      </c>
      <c r="G24">
        <v>9300</v>
      </c>
      <c r="H24" s="452"/>
      <c r="I24" s="191"/>
    </row>
    <row r="25" spans="1:9" x14ac:dyDescent="0.15">
      <c r="A25" s="187" t="s">
        <v>500</v>
      </c>
      <c r="B25" s="187"/>
      <c r="C25" s="187"/>
      <c r="F25" s="183" t="s">
        <v>501</v>
      </c>
      <c r="G25">
        <v>23500</v>
      </c>
      <c r="H25" s="452"/>
      <c r="I25" s="191"/>
    </row>
    <row r="26" spans="1:9" x14ac:dyDescent="0.15">
      <c r="A26" s="186" t="s">
        <v>502</v>
      </c>
      <c r="B26" s="188" t="s">
        <v>503</v>
      </c>
      <c r="C26" s="194">
        <v>14800</v>
      </c>
    </row>
    <row r="27" spans="1:9" x14ac:dyDescent="0.15">
      <c r="A27" s="186" t="s">
        <v>504</v>
      </c>
      <c r="B27" s="188" t="s">
        <v>505</v>
      </c>
      <c r="C27" s="186">
        <v>675</v>
      </c>
    </row>
    <row r="28" spans="1:9" x14ac:dyDescent="0.15">
      <c r="A28" s="186" t="s">
        <v>506</v>
      </c>
      <c r="B28" s="188" t="s">
        <v>507</v>
      </c>
      <c r="C28" s="194">
        <v>3500</v>
      </c>
      <c r="F28" s="193" t="s">
        <v>508</v>
      </c>
      <c r="G28" s="922" t="s">
        <v>509</v>
      </c>
      <c r="H28" s="922"/>
      <c r="I28" s="922"/>
    </row>
    <row r="29" spans="1:9" x14ac:dyDescent="0.15">
      <c r="A29" s="186" t="s">
        <v>510</v>
      </c>
      <c r="B29" s="188" t="s">
        <v>511</v>
      </c>
      <c r="C29" s="194">
        <v>1430</v>
      </c>
      <c r="G29" t="s">
        <v>512</v>
      </c>
    </row>
    <row r="30" spans="1:9" x14ac:dyDescent="0.15">
      <c r="A30" s="186" t="s">
        <v>513</v>
      </c>
      <c r="B30" s="188" t="s">
        <v>514</v>
      </c>
      <c r="C30" s="194">
        <v>4470</v>
      </c>
    </row>
    <row r="31" spans="1:9" x14ac:dyDescent="0.15">
      <c r="A31" s="186" t="s">
        <v>515</v>
      </c>
      <c r="B31" s="188" t="s">
        <v>516</v>
      </c>
      <c r="C31" s="186">
        <v>124</v>
      </c>
    </row>
    <row r="32" spans="1:9" x14ac:dyDescent="0.15">
      <c r="A32" s="186" t="s">
        <v>517</v>
      </c>
      <c r="B32" s="188" t="s">
        <v>518</v>
      </c>
      <c r="C32" s="194">
        <v>3220</v>
      </c>
    </row>
    <row r="33" spans="1:3" x14ac:dyDescent="0.15">
      <c r="A33" s="186" t="s">
        <v>519</v>
      </c>
      <c r="B33" s="188" t="s">
        <v>520</v>
      </c>
      <c r="C33" s="194">
        <v>9810</v>
      </c>
    </row>
    <row r="34" spans="1:3" x14ac:dyDescent="0.15">
      <c r="A34" s="186" t="s">
        <v>521</v>
      </c>
      <c r="B34" s="188" t="s">
        <v>522</v>
      </c>
      <c r="C34" s="186">
        <v>1030</v>
      </c>
    </row>
    <row r="35" spans="1:3" x14ac:dyDescent="0.15">
      <c r="A35" s="186" t="s">
        <v>523</v>
      </c>
      <c r="B35" s="188" t="s">
        <v>524</v>
      </c>
      <c r="C35" s="186">
        <v>794</v>
      </c>
    </row>
    <row r="36" spans="1:3" ht="22.5" x14ac:dyDescent="0.15">
      <c r="A36" s="186" t="s">
        <v>525</v>
      </c>
      <c r="B36" s="188" t="s">
        <v>526</v>
      </c>
      <c r="C36" s="194">
        <v>1640</v>
      </c>
    </row>
    <row r="37" spans="1:3" ht="11.25" customHeight="1" x14ac:dyDescent="0.15">
      <c r="A37" s="186" t="s">
        <v>527</v>
      </c>
      <c r="B37" s="188"/>
      <c r="C37" s="186"/>
    </row>
    <row r="38" spans="1:3" x14ac:dyDescent="0.15">
      <c r="A38" s="186" t="s">
        <v>528</v>
      </c>
      <c r="B38" s="188" t="s">
        <v>529</v>
      </c>
      <c r="C38" s="194">
        <v>22800</v>
      </c>
    </row>
    <row r="39" spans="1:3" x14ac:dyDescent="0.15">
      <c r="A39" s="186" t="s">
        <v>530</v>
      </c>
      <c r="B39" s="188" t="s">
        <v>531</v>
      </c>
      <c r="C39" s="194">
        <v>17200</v>
      </c>
    </row>
    <row r="40" spans="1:3" x14ac:dyDescent="0.15">
      <c r="A40" s="186" t="s">
        <v>532</v>
      </c>
      <c r="B40" s="188" t="s">
        <v>533</v>
      </c>
      <c r="C40" s="194">
        <v>7390</v>
      </c>
    </row>
    <row r="41" spans="1:3" x14ac:dyDescent="0.15">
      <c r="A41" s="186" t="s">
        <v>534</v>
      </c>
      <c r="B41" s="188" t="s">
        <v>535</v>
      </c>
      <c r="C41" s="194">
        <v>12200</v>
      </c>
    </row>
    <row r="42" spans="1:3" x14ac:dyDescent="0.15">
      <c r="B42" s="174"/>
    </row>
    <row r="43" spans="1:3" x14ac:dyDescent="0.15">
      <c r="A43" t="s">
        <v>536</v>
      </c>
      <c r="B43" s="174"/>
    </row>
    <row r="44" spans="1:3" x14ac:dyDescent="0.15">
      <c r="B44" s="174"/>
    </row>
    <row r="45" spans="1:3" x14ac:dyDescent="0.15">
      <c r="A45" s="185"/>
      <c r="B45" s="185"/>
      <c r="C45" s="185"/>
    </row>
    <row r="46" spans="1:3" ht="45" x14ac:dyDescent="0.15">
      <c r="A46" s="185" t="s">
        <v>429</v>
      </c>
      <c r="B46" s="192" t="s">
        <v>430</v>
      </c>
      <c r="C46" s="185" t="s">
        <v>431</v>
      </c>
    </row>
    <row r="47" spans="1:3" ht="11.25" customHeight="1" x14ac:dyDescent="0.15">
      <c r="A47" s="186" t="s">
        <v>537</v>
      </c>
      <c r="B47" s="188"/>
      <c r="C47" s="186"/>
    </row>
    <row r="48" spans="1:3" x14ac:dyDescent="0.15">
      <c r="A48" s="186" t="s">
        <v>538</v>
      </c>
      <c r="B48" s="188"/>
      <c r="C48" s="194">
        <v>8830</v>
      </c>
    </row>
    <row r="49" spans="1:3" x14ac:dyDescent="0.15">
      <c r="A49" s="186" t="s">
        <v>539</v>
      </c>
      <c r="B49" s="188"/>
      <c r="C49" s="194">
        <v>10300</v>
      </c>
    </row>
    <row r="50" spans="1:3" x14ac:dyDescent="0.15">
      <c r="A50" s="186" t="s">
        <v>540</v>
      </c>
      <c r="B50" s="188"/>
      <c r="C50" s="194">
        <v>8860</v>
      </c>
    </row>
    <row r="51" spans="1:3" x14ac:dyDescent="0.15">
      <c r="A51" s="186" t="s">
        <v>541</v>
      </c>
      <c r="B51" s="188"/>
      <c r="C51" s="194">
        <v>9160</v>
      </c>
    </row>
    <row r="52" spans="1:3" x14ac:dyDescent="0.15">
      <c r="A52" s="186" t="s">
        <v>542</v>
      </c>
      <c r="B52" s="188"/>
      <c r="C52" s="194">
        <v>9300</v>
      </c>
    </row>
    <row r="53" spans="1:3" x14ac:dyDescent="0.15">
      <c r="A53" s="186" t="s">
        <v>543</v>
      </c>
      <c r="B53" s="195" t="s">
        <v>544</v>
      </c>
      <c r="C53" s="194">
        <v>7500</v>
      </c>
    </row>
    <row r="54" spans="1:3" ht="22.5" x14ac:dyDescent="0.15">
      <c r="A54" s="186" t="s">
        <v>545</v>
      </c>
      <c r="B54" s="188"/>
      <c r="C54" s="194">
        <v>17700</v>
      </c>
    </row>
    <row r="55" spans="1:3" x14ac:dyDescent="0.15">
      <c r="A55" s="186" t="s">
        <v>546</v>
      </c>
      <c r="B55" s="188"/>
      <c r="C55" s="186"/>
    </row>
    <row r="56" spans="1:3" x14ac:dyDescent="0.15">
      <c r="A56" s="186" t="s">
        <v>547</v>
      </c>
      <c r="B56" s="188"/>
      <c r="C56" s="194">
        <v>14900</v>
      </c>
    </row>
    <row r="57" spans="1:3" x14ac:dyDescent="0.15">
      <c r="A57" s="186" t="s">
        <v>548</v>
      </c>
      <c r="B57" s="188"/>
      <c r="C57" s="194">
        <v>6320</v>
      </c>
    </row>
    <row r="58" spans="1:3" x14ac:dyDescent="0.15">
      <c r="A58" s="186" t="s">
        <v>549</v>
      </c>
      <c r="B58" s="188"/>
      <c r="C58" s="186">
        <v>756</v>
      </c>
    </row>
    <row r="59" spans="1:3" x14ac:dyDescent="0.15">
      <c r="A59" s="186" t="s">
        <v>550</v>
      </c>
      <c r="B59" s="188"/>
      <c r="C59" s="186">
        <v>350</v>
      </c>
    </row>
    <row r="60" spans="1:3" x14ac:dyDescent="0.15">
      <c r="A60" s="186" t="s">
        <v>551</v>
      </c>
      <c r="B60" s="188"/>
      <c r="C60" s="186">
        <v>708</v>
      </c>
    </row>
    <row r="61" spans="1:3" x14ac:dyDescent="0.15">
      <c r="A61" s="186" t="s">
        <v>552</v>
      </c>
      <c r="B61" s="188"/>
      <c r="C61" s="186">
        <v>659</v>
      </c>
    </row>
    <row r="62" spans="1:3" x14ac:dyDescent="0.15">
      <c r="A62" s="186" t="s">
        <v>553</v>
      </c>
      <c r="B62" s="188"/>
      <c r="C62" s="186">
        <v>359</v>
      </c>
    </row>
    <row r="63" spans="1:3" x14ac:dyDescent="0.15">
      <c r="A63" s="186" t="s">
        <v>554</v>
      </c>
      <c r="B63" s="188"/>
      <c r="C63" s="186">
        <v>575</v>
      </c>
    </row>
    <row r="64" spans="1:3" x14ac:dyDescent="0.15">
      <c r="A64" s="186" t="s">
        <v>555</v>
      </c>
      <c r="B64" s="188"/>
      <c r="C64" s="186">
        <v>580</v>
      </c>
    </row>
    <row r="65" spans="1:4" x14ac:dyDescent="0.15">
      <c r="A65" s="186" t="s">
        <v>556</v>
      </c>
      <c r="B65" s="188"/>
      <c r="C65" s="186">
        <v>110</v>
      </c>
    </row>
    <row r="66" spans="1:4" ht="22.5" x14ac:dyDescent="0.15">
      <c r="A66" s="186" t="s">
        <v>557</v>
      </c>
      <c r="B66" s="188"/>
      <c r="C66" s="186">
        <v>297</v>
      </c>
    </row>
    <row r="67" spans="1:4" ht="22.5" x14ac:dyDescent="0.15">
      <c r="A67" s="186" t="s">
        <v>558</v>
      </c>
      <c r="B67" s="188"/>
      <c r="C67" s="186">
        <v>59</v>
      </c>
    </row>
    <row r="68" spans="1:4" ht="22.5" x14ac:dyDescent="0.15">
      <c r="A68" s="186" t="s">
        <v>559</v>
      </c>
      <c r="B68" s="188"/>
      <c r="C68" s="194">
        <v>1870</v>
      </c>
    </row>
    <row r="69" spans="1:4" ht="22.5" x14ac:dyDescent="0.15">
      <c r="A69" s="186" t="s">
        <v>560</v>
      </c>
      <c r="B69" s="188"/>
      <c r="C69" s="194">
        <v>2800</v>
      </c>
    </row>
    <row r="70" spans="1:4" ht="22.5" x14ac:dyDescent="0.15">
      <c r="A70" s="186" t="s">
        <v>561</v>
      </c>
      <c r="B70" s="188"/>
      <c r="C70" s="194">
        <v>1500</v>
      </c>
    </row>
    <row r="71" spans="1:4" x14ac:dyDescent="0.15">
      <c r="A71" s="186" t="s">
        <v>562</v>
      </c>
      <c r="B71" s="188"/>
      <c r="C71" s="186"/>
    </row>
    <row r="72" spans="1:4" x14ac:dyDescent="0.15">
      <c r="A72" s="186" t="s">
        <v>563</v>
      </c>
      <c r="B72" s="188"/>
      <c r="C72" s="194">
        <v>10300</v>
      </c>
    </row>
    <row r="73" spans="1:4" ht="11.25" customHeight="1" x14ac:dyDescent="0.15">
      <c r="A73" s="186" t="s">
        <v>564</v>
      </c>
      <c r="B73" s="188"/>
      <c r="C73" s="186"/>
    </row>
    <row r="74" spans="1:4" x14ac:dyDescent="0.15">
      <c r="A74" s="186" t="s">
        <v>565</v>
      </c>
      <c r="B74" s="188"/>
      <c r="C74" s="186">
        <v>1</v>
      </c>
    </row>
    <row r="75" spans="1:4" x14ac:dyDescent="0.15">
      <c r="A75" s="186" t="s">
        <v>566</v>
      </c>
      <c r="B75" s="188"/>
      <c r="C75" s="186">
        <v>8.6999999999999993</v>
      </c>
    </row>
    <row r="76" spans="1:4" x14ac:dyDescent="0.15">
      <c r="A76" s="186" t="s">
        <v>567</v>
      </c>
      <c r="B76" s="188"/>
      <c r="C76" s="186">
        <v>13</v>
      </c>
    </row>
    <row r="77" spans="1:4" x14ac:dyDescent="0.15">
      <c r="B77" s="174"/>
    </row>
    <row r="78" spans="1:4" x14ac:dyDescent="0.15">
      <c r="A78" s="186" t="s">
        <v>508</v>
      </c>
      <c r="B78" s="921" t="s">
        <v>568</v>
      </c>
      <c r="C78" s="921"/>
      <c r="D78" s="921"/>
    </row>
    <row r="79" spans="1:4" x14ac:dyDescent="0.15">
      <c r="B79" s="174"/>
    </row>
    <row r="80" spans="1:4" x14ac:dyDescent="0.15">
      <c r="B80" s="174"/>
    </row>
    <row r="81" spans="2:2" x14ac:dyDescent="0.15">
      <c r="B81" s="174"/>
    </row>
    <row r="82" spans="2:2" x14ac:dyDescent="0.15">
      <c r="B82" s="174"/>
    </row>
    <row r="83" spans="2:2" x14ac:dyDescent="0.15">
      <c r="B83" s="174"/>
    </row>
    <row r="84" spans="2:2" x14ac:dyDescent="0.15">
      <c r="B84" s="174"/>
    </row>
    <row r="85" spans="2:2" x14ac:dyDescent="0.15">
      <c r="B85" s="174"/>
    </row>
    <row r="86" spans="2:2" x14ac:dyDescent="0.15">
      <c r="B86" s="174"/>
    </row>
    <row r="87" spans="2:2" x14ac:dyDescent="0.15">
      <c r="B87" s="174"/>
    </row>
  </sheetData>
  <sheetProtection selectLockedCells="1"/>
  <mergeCells count="2">
    <mergeCell ref="B78:D78"/>
    <mergeCell ref="G28:I28"/>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Z253"/>
  <sheetViews>
    <sheetView workbookViewId="0">
      <selection activeCell="D21" sqref="D21"/>
    </sheetView>
  </sheetViews>
  <sheetFormatPr defaultColWidth="8.75" defaultRowHeight="11.25" x14ac:dyDescent="0.15"/>
  <cols>
    <col min="1" max="1" width="1.75" style="174" customWidth="1"/>
    <col min="2" max="2" width="3.125" style="174" customWidth="1"/>
    <col min="3" max="3" width="15.125" style="174" customWidth="1"/>
    <col min="4" max="4" width="73.125" style="174" customWidth="1"/>
    <col min="5" max="5" width="3.125" style="174" customWidth="1"/>
    <col min="6" max="6" width="1.75" style="174" customWidth="1"/>
    <col min="7" max="16384" width="8.75" style="174"/>
  </cols>
  <sheetData>
    <row r="1" spans="1:26" x14ac:dyDescent="0.15">
      <c r="A1" s="175"/>
      <c r="B1" s="175"/>
      <c r="C1" s="175"/>
      <c r="D1" s="175"/>
      <c r="E1" s="175"/>
      <c r="F1" s="175"/>
      <c r="H1" s="180"/>
      <c r="I1" s="180"/>
      <c r="J1" s="180"/>
      <c r="K1" s="180"/>
      <c r="L1" s="180"/>
      <c r="M1" s="180"/>
      <c r="N1" s="180"/>
      <c r="O1" s="180"/>
      <c r="P1" s="180"/>
      <c r="Q1" s="180"/>
      <c r="R1" s="180"/>
      <c r="S1" s="180"/>
      <c r="T1" s="180"/>
      <c r="U1" s="180"/>
      <c r="V1" s="180"/>
      <c r="W1" s="180"/>
      <c r="X1" s="180"/>
      <c r="Y1" s="180"/>
      <c r="Z1" s="180"/>
    </row>
    <row r="2" spans="1:26" x14ac:dyDescent="0.15">
      <c r="A2" s="175"/>
      <c r="B2" s="91"/>
      <c r="C2" s="91"/>
      <c r="D2" s="91"/>
      <c r="E2" s="91"/>
      <c r="F2" s="175"/>
      <c r="G2" s="180"/>
      <c r="H2" s="180"/>
      <c r="I2" s="180"/>
      <c r="J2" s="180"/>
      <c r="K2" s="180"/>
      <c r="L2" s="180"/>
      <c r="M2" s="180"/>
      <c r="N2" s="180"/>
      <c r="O2" s="180"/>
      <c r="P2" s="180"/>
      <c r="Q2" s="180"/>
      <c r="R2" s="180"/>
      <c r="S2" s="180"/>
      <c r="T2" s="180"/>
      <c r="U2" s="180"/>
      <c r="V2" s="180"/>
      <c r="W2" s="180"/>
      <c r="X2" s="180"/>
      <c r="Y2" s="180"/>
      <c r="Z2" s="180"/>
    </row>
    <row r="3" spans="1:26" x14ac:dyDescent="0.15">
      <c r="A3" s="175"/>
      <c r="B3" s="91"/>
      <c r="C3" s="34" t="s">
        <v>311</v>
      </c>
      <c r="D3" s="91"/>
      <c r="E3" s="91"/>
      <c r="F3" s="175"/>
      <c r="G3" s="180"/>
      <c r="H3" s="180"/>
      <c r="I3" s="180"/>
      <c r="J3" s="180"/>
      <c r="K3" s="180"/>
      <c r="L3" s="180"/>
      <c r="M3" s="180"/>
      <c r="N3" s="180"/>
      <c r="O3" s="180"/>
      <c r="P3" s="180"/>
      <c r="Q3" s="180"/>
      <c r="R3" s="180"/>
      <c r="S3" s="180"/>
      <c r="T3" s="180"/>
      <c r="U3" s="180"/>
      <c r="V3" s="180"/>
      <c r="W3" s="180"/>
      <c r="X3" s="180"/>
      <c r="Y3" s="180"/>
      <c r="Z3" s="180"/>
    </row>
    <row r="4" spans="1:26" x14ac:dyDescent="0.15">
      <c r="A4" s="175"/>
      <c r="B4" s="91"/>
      <c r="C4" s="176"/>
      <c r="D4" s="176"/>
      <c r="E4" s="91"/>
      <c r="F4" s="175"/>
      <c r="G4" s="180"/>
      <c r="H4" s="180"/>
      <c r="I4" s="180"/>
      <c r="J4" s="180"/>
      <c r="K4" s="180"/>
      <c r="L4" s="180"/>
      <c r="M4" s="180"/>
      <c r="N4" s="180"/>
      <c r="O4" s="180"/>
      <c r="P4" s="180"/>
      <c r="Q4" s="180"/>
      <c r="R4" s="180"/>
      <c r="S4" s="180"/>
      <c r="T4" s="180"/>
      <c r="U4" s="180"/>
      <c r="V4" s="180"/>
      <c r="W4" s="180"/>
      <c r="X4" s="180"/>
      <c r="Y4" s="180"/>
      <c r="Z4" s="180"/>
    </row>
    <row r="5" spans="1:26" ht="34.5" customHeight="1" x14ac:dyDescent="0.15">
      <c r="A5" s="175"/>
      <c r="B5" s="91"/>
      <c r="C5" s="177" t="s">
        <v>312</v>
      </c>
      <c r="D5" s="178" t="s">
        <v>569</v>
      </c>
      <c r="E5" s="91"/>
      <c r="F5" s="175"/>
      <c r="G5" s="180"/>
      <c r="H5" s="180"/>
      <c r="I5" s="180"/>
      <c r="J5" s="180"/>
      <c r="K5" s="180"/>
      <c r="L5" s="180"/>
      <c r="M5" s="180"/>
      <c r="N5" s="180"/>
      <c r="O5" s="180"/>
      <c r="P5" s="180"/>
      <c r="Q5" s="180"/>
      <c r="R5" s="180"/>
      <c r="S5" s="180"/>
      <c r="T5" s="180"/>
      <c r="U5" s="180"/>
      <c r="V5" s="180"/>
      <c r="W5" s="180"/>
      <c r="X5" s="180"/>
      <c r="Y5" s="180"/>
      <c r="Z5" s="180"/>
    </row>
    <row r="6" spans="1:26" ht="45" x14ac:dyDescent="0.15">
      <c r="A6" s="175"/>
      <c r="B6" s="91"/>
      <c r="C6" s="177" t="s">
        <v>411</v>
      </c>
      <c r="D6" s="178" t="s">
        <v>570</v>
      </c>
      <c r="E6" s="91"/>
      <c r="F6" s="175"/>
      <c r="G6" s="180"/>
      <c r="H6" s="180"/>
      <c r="I6" s="180"/>
      <c r="J6" s="180"/>
      <c r="K6" s="180"/>
      <c r="L6" s="180"/>
      <c r="M6" s="180"/>
      <c r="N6" s="180"/>
      <c r="O6" s="180"/>
      <c r="P6" s="180"/>
      <c r="Q6" s="180"/>
      <c r="R6" s="180"/>
      <c r="S6" s="180"/>
      <c r="T6" s="180"/>
      <c r="U6" s="180"/>
      <c r="V6" s="180"/>
      <c r="W6" s="180"/>
      <c r="X6" s="180"/>
      <c r="Y6" s="180"/>
      <c r="Z6" s="180"/>
    </row>
    <row r="7" spans="1:26" ht="33.75" x14ac:dyDescent="0.15">
      <c r="A7" s="175"/>
      <c r="B7" s="91"/>
      <c r="C7" s="177" t="s">
        <v>571</v>
      </c>
      <c r="D7" s="178" t="s">
        <v>572</v>
      </c>
      <c r="E7" s="91"/>
      <c r="F7" s="175"/>
      <c r="G7" s="180"/>
      <c r="H7" s="180"/>
      <c r="I7" s="180"/>
      <c r="J7" s="180"/>
      <c r="K7" s="180"/>
      <c r="L7" s="180"/>
      <c r="M7" s="180"/>
      <c r="N7" s="180"/>
      <c r="O7" s="180"/>
      <c r="P7" s="180"/>
      <c r="Q7" s="180"/>
      <c r="R7" s="180"/>
      <c r="S7" s="180"/>
      <c r="T7" s="180"/>
      <c r="U7" s="180"/>
      <c r="V7" s="180"/>
      <c r="W7" s="180"/>
      <c r="X7" s="180"/>
      <c r="Y7" s="180"/>
      <c r="Z7" s="180"/>
    </row>
    <row r="8" spans="1:26" ht="33.75" x14ac:dyDescent="0.15">
      <c r="A8" s="175"/>
      <c r="B8" s="91"/>
      <c r="C8" s="177" t="s">
        <v>573</v>
      </c>
      <c r="D8" s="178" t="s">
        <v>574</v>
      </c>
      <c r="E8" s="91"/>
      <c r="F8" s="175"/>
      <c r="G8" s="180"/>
      <c r="H8" s="180"/>
      <c r="I8" s="180"/>
      <c r="J8" s="180"/>
      <c r="K8" s="180"/>
      <c r="L8" s="180"/>
      <c r="M8" s="180"/>
      <c r="N8" s="180"/>
      <c r="O8" s="180"/>
      <c r="P8" s="180"/>
      <c r="Q8" s="180"/>
      <c r="R8" s="180"/>
      <c r="S8" s="180"/>
      <c r="T8" s="180"/>
      <c r="U8" s="180"/>
      <c r="V8" s="180"/>
      <c r="W8" s="180"/>
      <c r="X8" s="180"/>
      <c r="Y8" s="180"/>
      <c r="Z8" s="180"/>
    </row>
    <row r="9" spans="1:26" ht="33.75" customHeight="1" x14ac:dyDescent="0.15">
      <c r="A9" s="175"/>
      <c r="B9" s="91"/>
      <c r="C9" s="179" t="s">
        <v>575</v>
      </c>
      <c r="D9" s="173" t="s">
        <v>576</v>
      </c>
      <c r="E9" s="91"/>
      <c r="F9" s="175"/>
      <c r="G9" s="180"/>
      <c r="H9" s="180"/>
      <c r="I9" s="180"/>
      <c r="J9" s="180"/>
      <c r="K9" s="180"/>
      <c r="L9" s="180"/>
      <c r="M9" s="180"/>
      <c r="N9" s="180"/>
      <c r="O9" s="180"/>
      <c r="P9" s="180"/>
      <c r="Q9" s="180"/>
      <c r="R9" s="180"/>
      <c r="S9" s="180"/>
      <c r="T9" s="180"/>
      <c r="U9" s="180"/>
      <c r="V9" s="180"/>
      <c r="W9" s="180"/>
      <c r="X9" s="180"/>
      <c r="Y9" s="180"/>
      <c r="Z9" s="180"/>
    </row>
    <row r="10" spans="1:26" x14ac:dyDescent="0.15">
      <c r="A10" s="175"/>
      <c r="B10" s="91"/>
      <c r="C10" s="91"/>
      <c r="D10" s="91"/>
      <c r="E10" s="91"/>
      <c r="F10" s="175"/>
      <c r="G10" s="180"/>
      <c r="H10" s="180"/>
      <c r="I10" s="180"/>
      <c r="J10" s="180"/>
      <c r="K10" s="180"/>
      <c r="L10" s="180"/>
      <c r="M10" s="180"/>
      <c r="N10" s="180"/>
      <c r="O10" s="180"/>
      <c r="P10" s="180"/>
      <c r="Q10" s="180"/>
      <c r="R10" s="180"/>
      <c r="S10" s="180"/>
      <c r="T10" s="180"/>
      <c r="U10" s="180"/>
      <c r="V10" s="180"/>
      <c r="W10" s="180"/>
      <c r="X10" s="180"/>
      <c r="Y10" s="180"/>
      <c r="Z10" s="180"/>
    </row>
    <row r="11" spans="1:26" x14ac:dyDescent="0.15">
      <c r="A11" s="175"/>
      <c r="B11" s="175"/>
      <c r="C11" s="175"/>
      <c r="D11" s="175"/>
      <c r="E11" s="175"/>
      <c r="F11" s="175"/>
      <c r="G11" s="180"/>
      <c r="H11" s="180"/>
      <c r="I11" s="180"/>
      <c r="J11" s="180"/>
      <c r="K11" s="180"/>
      <c r="L11" s="180"/>
      <c r="M11" s="180"/>
      <c r="N11" s="180"/>
      <c r="O11" s="180"/>
      <c r="P11" s="180"/>
      <c r="Q11" s="180"/>
      <c r="R11" s="180"/>
      <c r="S11" s="180"/>
      <c r="T11" s="180"/>
      <c r="U11" s="180"/>
      <c r="V11" s="180"/>
      <c r="W11" s="180"/>
      <c r="X11" s="180"/>
      <c r="Y11" s="180"/>
      <c r="Z11" s="180"/>
    </row>
    <row r="12" spans="1:26" x14ac:dyDescent="0.15">
      <c r="A12" s="175"/>
      <c r="B12" s="91"/>
      <c r="C12" s="91"/>
      <c r="D12" s="91"/>
      <c r="E12" s="91"/>
      <c r="F12" s="175"/>
      <c r="G12" s="180"/>
      <c r="H12" s="180"/>
      <c r="I12" s="180"/>
      <c r="J12" s="180"/>
      <c r="K12" s="180"/>
      <c r="L12" s="180"/>
      <c r="M12" s="180"/>
      <c r="N12" s="180"/>
      <c r="O12" s="180"/>
      <c r="P12" s="180"/>
      <c r="Q12" s="180"/>
      <c r="R12" s="180"/>
      <c r="S12" s="180"/>
      <c r="T12" s="180"/>
      <c r="U12" s="180"/>
      <c r="V12" s="180"/>
      <c r="W12" s="180"/>
      <c r="X12" s="180"/>
      <c r="Y12" s="180"/>
      <c r="Z12" s="180"/>
    </row>
    <row r="13" spans="1:26" x14ac:dyDescent="0.15">
      <c r="A13" s="175"/>
      <c r="B13" s="91"/>
      <c r="C13" s="923" t="s">
        <v>577</v>
      </c>
      <c r="D13" s="923"/>
      <c r="E13" s="91"/>
      <c r="F13" s="175"/>
      <c r="G13" s="180"/>
      <c r="H13" s="180"/>
      <c r="I13" s="180"/>
      <c r="J13" s="180"/>
      <c r="K13" s="180"/>
      <c r="L13" s="180"/>
      <c r="M13" s="180"/>
      <c r="N13" s="180"/>
      <c r="O13" s="180"/>
      <c r="P13" s="180"/>
      <c r="Q13" s="180"/>
      <c r="R13" s="180"/>
      <c r="S13" s="180"/>
      <c r="T13" s="180"/>
      <c r="U13" s="180"/>
      <c r="V13" s="180"/>
      <c r="W13" s="180"/>
      <c r="X13" s="180"/>
      <c r="Y13" s="180"/>
      <c r="Z13" s="180"/>
    </row>
    <row r="14" spans="1:26" x14ac:dyDescent="0.15">
      <c r="A14" s="175"/>
      <c r="B14" s="91"/>
      <c r="C14" s="923"/>
      <c r="D14" s="923"/>
      <c r="E14" s="91"/>
      <c r="F14" s="175"/>
      <c r="G14" s="180"/>
      <c r="H14" s="180"/>
      <c r="I14" s="180"/>
      <c r="J14" s="180"/>
      <c r="K14" s="180"/>
      <c r="L14" s="180"/>
      <c r="M14" s="180"/>
      <c r="N14" s="180"/>
      <c r="O14" s="180"/>
      <c r="P14" s="180"/>
      <c r="Q14" s="180"/>
      <c r="R14" s="180"/>
      <c r="S14" s="180"/>
      <c r="T14" s="180"/>
      <c r="U14" s="180"/>
      <c r="V14" s="180"/>
      <c r="W14" s="180"/>
      <c r="X14" s="180"/>
      <c r="Y14" s="180"/>
      <c r="Z14" s="180"/>
    </row>
    <row r="15" spans="1:26" x14ac:dyDescent="0.15">
      <c r="A15" s="175"/>
      <c r="B15" s="91"/>
      <c r="C15" s="466"/>
      <c r="D15" s="466"/>
      <c r="E15" s="91"/>
      <c r="F15" s="175"/>
      <c r="G15" s="180"/>
      <c r="H15" s="180"/>
      <c r="I15" s="180"/>
      <c r="J15" s="180"/>
      <c r="K15" s="180"/>
      <c r="L15" s="180"/>
      <c r="M15" s="180"/>
      <c r="N15" s="180"/>
      <c r="O15" s="180"/>
      <c r="P15" s="180"/>
      <c r="Q15" s="180"/>
      <c r="R15" s="180"/>
      <c r="S15" s="180"/>
      <c r="T15" s="180"/>
      <c r="U15" s="180"/>
      <c r="V15" s="180"/>
      <c r="W15" s="180"/>
      <c r="X15" s="180"/>
      <c r="Y15" s="180"/>
      <c r="Z15" s="180"/>
    </row>
    <row r="16" spans="1:26" x14ac:dyDescent="0.15">
      <c r="A16" s="175"/>
      <c r="B16" s="91"/>
      <c r="C16" s="923" t="s">
        <v>578</v>
      </c>
      <c r="D16" s="923"/>
      <c r="E16" s="91"/>
      <c r="F16" s="175"/>
      <c r="G16" s="180"/>
      <c r="H16" s="180"/>
      <c r="I16" s="180"/>
      <c r="J16" s="180"/>
      <c r="K16" s="180"/>
      <c r="L16" s="180"/>
      <c r="M16" s="180"/>
      <c r="N16" s="180"/>
      <c r="O16" s="180"/>
      <c r="P16" s="180"/>
      <c r="Q16" s="180"/>
      <c r="R16" s="180"/>
      <c r="S16" s="180"/>
      <c r="T16" s="180"/>
      <c r="U16" s="180"/>
      <c r="V16" s="180"/>
      <c r="W16" s="180"/>
      <c r="X16" s="180"/>
      <c r="Y16" s="180"/>
      <c r="Z16" s="180"/>
    </row>
    <row r="17" spans="1:26" x14ac:dyDescent="0.15">
      <c r="A17" s="175"/>
      <c r="B17" s="91"/>
      <c r="C17" s="923"/>
      <c r="D17" s="923"/>
      <c r="E17" s="91"/>
      <c r="F17" s="175"/>
      <c r="G17" s="180"/>
      <c r="H17" s="180"/>
      <c r="I17" s="180"/>
      <c r="J17" s="180"/>
      <c r="K17" s="180"/>
      <c r="L17" s="180"/>
      <c r="M17" s="180"/>
      <c r="N17" s="180"/>
      <c r="O17" s="180"/>
      <c r="P17" s="180"/>
      <c r="Q17" s="180"/>
      <c r="R17" s="180"/>
      <c r="S17" s="180"/>
      <c r="T17" s="180"/>
      <c r="U17" s="180"/>
      <c r="V17" s="180"/>
      <c r="W17" s="180"/>
      <c r="X17" s="180"/>
      <c r="Y17" s="180"/>
      <c r="Z17" s="180"/>
    </row>
    <row r="18" spans="1:26" x14ac:dyDescent="0.15">
      <c r="A18" s="175"/>
      <c r="B18" s="91"/>
      <c r="C18" s="91"/>
      <c r="D18" s="91"/>
      <c r="E18" s="91"/>
      <c r="F18" s="175"/>
      <c r="G18" s="180"/>
      <c r="H18" s="180"/>
      <c r="I18" s="180"/>
      <c r="J18" s="180"/>
      <c r="K18" s="180"/>
      <c r="L18" s="180"/>
      <c r="M18" s="180"/>
      <c r="N18" s="180"/>
      <c r="O18" s="180"/>
      <c r="P18" s="180"/>
      <c r="Q18" s="180"/>
      <c r="R18" s="180"/>
      <c r="S18" s="180"/>
      <c r="T18" s="180"/>
      <c r="U18" s="180"/>
      <c r="V18" s="180"/>
      <c r="W18" s="180"/>
      <c r="X18" s="180"/>
      <c r="Y18" s="180"/>
      <c r="Z18" s="180"/>
    </row>
    <row r="19" spans="1:26" x14ac:dyDescent="0.15">
      <c r="A19" s="175"/>
      <c r="B19" s="91"/>
      <c r="C19" s="91" t="s">
        <v>579</v>
      </c>
      <c r="D19" s="91"/>
      <c r="E19" s="91"/>
      <c r="F19" s="175"/>
      <c r="G19" s="180"/>
      <c r="H19" s="180"/>
      <c r="I19" s="180"/>
      <c r="J19" s="180"/>
      <c r="K19" s="180"/>
      <c r="L19" s="180"/>
      <c r="M19" s="180"/>
      <c r="N19" s="180"/>
      <c r="O19" s="180"/>
      <c r="P19" s="180"/>
      <c r="Q19" s="180"/>
      <c r="R19" s="180"/>
      <c r="S19" s="180"/>
      <c r="T19" s="180"/>
      <c r="U19" s="180"/>
      <c r="V19" s="180"/>
      <c r="W19" s="180"/>
      <c r="X19" s="180"/>
      <c r="Y19" s="180"/>
      <c r="Z19" s="180"/>
    </row>
    <row r="20" spans="1:26" x14ac:dyDescent="0.15">
      <c r="A20" s="175"/>
      <c r="B20" s="91"/>
      <c r="C20" s="91" t="s">
        <v>580</v>
      </c>
      <c r="D20" s="91"/>
      <c r="E20" s="91"/>
      <c r="F20" s="175"/>
      <c r="G20" s="180"/>
      <c r="H20" s="180"/>
      <c r="I20" s="180"/>
      <c r="J20" s="180"/>
      <c r="K20" s="180"/>
      <c r="L20" s="180"/>
      <c r="M20" s="180"/>
      <c r="N20" s="180"/>
      <c r="O20" s="180"/>
      <c r="P20" s="180"/>
      <c r="Q20" s="180"/>
      <c r="R20" s="180"/>
      <c r="S20" s="180"/>
      <c r="T20" s="180"/>
      <c r="U20" s="180"/>
      <c r="V20" s="180"/>
      <c r="W20" s="180"/>
      <c r="X20" s="180"/>
      <c r="Y20" s="180"/>
      <c r="Z20" s="180"/>
    </row>
    <row r="21" spans="1:26" x14ac:dyDescent="0.15">
      <c r="A21" s="175"/>
      <c r="B21" s="91"/>
      <c r="C21" s="91" t="s">
        <v>581</v>
      </c>
      <c r="D21" s="91"/>
      <c r="E21" s="91"/>
      <c r="F21" s="175"/>
      <c r="G21" s="180"/>
      <c r="H21" s="180"/>
      <c r="I21" s="180"/>
      <c r="J21" s="180"/>
      <c r="K21" s="180"/>
      <c r="L21" s="180"/>
      <c r="M21" s="180"/>
      <c r="N21" s="180"/>
      <c r="O21" s="180"/>
      <c r="P21" s="180"/>
      <c r="Q21" s="180"/>
      <c r="R21" s="180"/>
      <c r="S21" s="180"/>
      <c r="T21" s="180"/>
      <c r="U21" s="180"/>
      <c r="V21" s="180"/>
      <c r="W21" s="180"/>
      <c r="X21" s="180"/>
      <c r="Y21" s="180"/>
      <c r="Z21" s="180"/>
    </row>
    <row r="22" spans="1:26" x14ac:dyDescent="0.15">
      <c r="A22" s="175"/>
      <c r="B22" s="91"/>
      <c r="C22" s="91" t="s">
        <v>582</v>
      </c>
      <c r="D22" s="91"/>
      <c r="E22" s="91"/>
      <c r="F22" s="175"/>
      <c r="G22" s="180"/>
      <c r="H22" s="180"/>
      <c r="I22" s="180"/>
      <c r="J22" s="180"/>
      <c r="K22" s="180"/>
      <c r="L22" s="180"/>
      <c r="M22" s="180"/>
      <c r="N22" s="180"/>
      <c r="O22" s="180"/>
      <c r="P22" s="180"/>
      <c r="Q22" s="180"/>
      <c r="R22" s="180"/>
      <c r="S22" s="180"/>
      <c r="T22" s="180"/>
      <c r="U22" s="180"/>
      <c r="V22" s="180"/>
      <c r="W22" s="180"/>
      <c r="X22" s="180"/>
      <c r="Y22" s="180"/>
      <c r="Z22" s="180"/>
    </row>
    <row r="23" spans="1:26" x14ac:dyDescent="0.15">
      <c r="A23" s="175"/>
      <c r="B23" s="91"/>
      <c r="C23" s="91"/>
      <c r="D23" s="181"/>
      <c r="E23" s="181" t="s">
        <v>583</v>
      </c>
      <c r="F23" s="175"/>
      <c r="G23" s="180"/>
      <c r="H23" s="180"/>
      <c r="I23" s="180"/>
      <c r="J23" s="180"/>
      <c r="K23" s="180"/>
      <c r="L23" s="180"/>
      <c r="M23" s="180"/>
      <c r="N23" s="180"/>
      <c r="O23" s="180"/>
      <c r="P23" s="180"/>
      <c r="Q23" s="180"/>
      <c r="R23" s="180"/>
      <c r="S23" s="180"/>
      <c r="T23" s="180"/>
      <c r="U23" s="180"/>
      <c r="V23" s="180"/>
      <c r="W23" s="180"/>
      <c r="X23" s="180"/>
      <c r="Y23" s="180"/>
      <c r="Z23" s="180"/>
    </row>
    <row r="24" spans="1:26" x14ac:dyDescent="0.15">
      <c r="A24" s="175"/>
      <c r="B24" s="175"/>
      <c r="C24" s="175"/>
      <c r="D24" s="175"/>
      <c r="E24" s="175"/>
      <c r="F24" s="175"/>
      <c r="G24" s="180"/>
      <c r="H24" s="180"/>
      <c r="I24" s="180"/>
      <c r="J24" s="180"/>
      <c r="K24" s="180"/>
      <c r="L24" s="180"/>
      <c r="M24" s="180"/>
      <c r="N24" s="180"/>
      <c r="O24" s="180"/>
      <c r="P24" s="180"/>
      <c r="Q24" s="180"/>
      <c r="R24" s="180"/>
      <c r="S24" s="180"/>
      <c r="T24" s="180"/>
      <c r="U24" s="180"/>
      <c r="V24" s="180"/>
      <c r="W24" s="180"/>
      <c r="X24" s="180"/>
      <c r="Y24" s="180"/>
      <c r="Z24" s="180"/>
    </row>
    <row r="25" spans="1:26" x14ac:dyDescent="0.15">
      <c r="A25" s="180"/>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row>
    <row r="26" spans="1:26" x14ac:dyDescent="0.15">
      <c r="A26" s="180"/>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row>
    <row r="27" spans="1:26" x14ac:dyDescent="0.15">
      <c r="A27" s="180"/>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row>
    <row r="28" spans="1:26" x14ac:dyDescent="0.15">
      <c r="A28" s="180"/>
      <c r="B28" s="180"/>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row>
    <row r="29" spans="1:26" x14ac:dyDescent="0.15">
      <c r="A29" s="180"/>
      <c r="B29" s="180"/>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row>
    <row r="30" spans="1:26" x14ac:dyDescent="0.15">
      <c r="A30" s="180"/>
      <c r="B30" s="180"/>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row>
    <row r="31" spans="1:26" x14ac:dyDescent="0.15">
      <c r="A31" s="180"/>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row>
    <row r="32" spans="1:26" x14ac:dyDescent="0.15">
      <c r="A32" s="180"/>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row>
    <row r="33" spans="1:26" x14ac:dyDescent="0.15">
      <c r="A33" s="180"/>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row>
    <row r="34" spans="1:26" x14ac:dyDescent="0.15">
      <c r="A34" s="180"/>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row>
    <row r="35" spans="1:26" x14ac:dyDescent="0.15">
      <c r="A35" s="180"/>
      <c r="B35" s="180"/>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row>
    <row r="36" spans="1:26" x14ac:dyDescent="0.15">
      <c r="A36" s="180"/>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row>
    <row r="37" spans="1:26" x14ac:dyDescent="0.15">
      <c r="A37" s="180"/>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row>
    <row r="38" spans="1:26" x14ac:dyDescent="0.15">
      <c r="A38" s="180"/>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row>
    <row r="39" spans="1:26" x14ac:dyDescent="0.15">
      <c r="A39" s="180"/>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row>
    <row r="40" spans="1:26" x14ac:dyDescent="0.15">
      <c r="A40" s="180"/>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row>
    <row r="41" spans="1:26" x14ac:dyDescent="0.15">
      <c r="A41" s="180"/>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row>
    <row r="42" spans="1:26" x14ac:dyDescent="0.15">
      <c r="A42" s="180"/>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row>
    <row r="43" spans="1:26" x14ac:dyDescent="0.15">
      <c r="A43" s="180"/>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row>
    <row r="44" spans="1:26" x14ac:dyDescent="0.15">
      <c r="A44" s="180"/>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row>
    <row r="45" spans="1:26"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row>
    <row r="46" spans="1:26" x14ac:dyDescent="0.15">
      <c r="A46" s="180"/>
      <c r="B46" s="180"/>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row>
    <row r="47" spans="1:26" x14ac:dyDescent="0.15">
      <c r="A47" s="180"/>
      <c r="B47" s="180"/>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row>
    <row r="48" spans="1:26" x14ac:dyDescent="0.15">
      <c r="A48" s="180"/>
      <c r="B48" s="180"/>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row>
    <row r="49" spans="1:26" x14ac:dyDescent="0.15">
      <c r="A49" s="180"/>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row>
    <row r="50" spans="1:26" x14ac:dyDescent="0.15">
      <c r="A50" s="180"/>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row>
    <row r="51" spans="1:26" x14ac:dyDescent="0.15">
      <c r="A51" s="180"/>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row>
    <row r="52" spans="1:26" x14ac:dyDescent="0.15">
      <c r="A52" s="180"/>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row>
    <row r="53" spans="1:26" x14ac:dyDescent="0.15">
      <c r="A53" s="180"/>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row>
    <row r="54" spans="1:26" x14ac:dyDescent="0.15">
      <c r="A54" s="180"/>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row>
    <row r="55" spans="1:26" x14ac:dyDescent="0.15">
      <c r="A55" s="180"/>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row>
    <row r="56" spans="1:26" x14ac:dyDescent="0.15">
      <c r="A56" s="180"/>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row>
    <row r="57" spans="1:26" x14ac:dyDescent="0.15">
      <c r="A57" s="180"/>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row>
    <row r="58" spans="1:26" x14ac:dyDescent="0.15">
      <c r="A58" s="180"/>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row>
    <row r="59" spans="1:26" x14ac:dyDescent="0.15">
      <c r="A59" s="180"/>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row>
    <row r="60" spans="1:26" x14ac:dyDescent="0.15">
      <c r="A60" s="180"/>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row>
    <row r="61" spans="1:26" x14ac:dyDescent="0.15">
      <c r="A61" s="180"/>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row>
    <row r="62" spans="1:26" x14ac:dyDescent="0.15">
      <c r="A62" s="180"/>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row>
    <row r="63" spans="1:26" x14ac:dyDescent="0.15">
      <c r="A63" s="180"/>
      <c r="B63" s="180"/>
      <c r="C63" s="180"/>
      <c r="D63" s="180"/>
      <c r="E63" s="180"/>
      <c r="F63" s="180"/>
      <c r="G63" s="180"/>
      <c r="H63" s="180"/>
      <c r="I63" s="180"/>
      <c r="J63" s="180"/>
      <c r="K63" s="180"/>
      <c r="L63" s="180"/>
      <c r="M63" s="180"/>
      <c r="N63" s="180"/>
      <c r="O63" s="180"/>
      <c r="P63" s="180"/>
      <c r="Q63" s="180"/>
      <c r="R63" s="180"/>
      <c r="S63" s="180"/>
      <c r="T63" s="180"/>
      <c r="U63" s="180"/>
      <c r="V63" s="180"/>
      <c r="W63" s="180"/>
      <c r="X63" s="180"/>
      <c r="Y63" s="180"/>
      <c r="Z63" s="180"/>
    </row>
    <row r="64" spans="1:26" x14ac:dyDescent="0.15">
      <c r="A64" s="180"/>
      <c r="B64" s="180"/>
      <c r="C64" s="180"/>
      <c r="D64" s="180"/>
      <c r="E64" s="180"/>
      <c r="F64" s="180"/>
      <c r="G64" s="180"/>
      <c r="H64" s="180"/>
      <c r="I64" s="180"/>
      <c r="J64" s="180"/>
      <c r="K64" s="180"/>
      <c r="L64" s="180"/>
      <c r="M64" s="180"/>
      <c r="N64" s="180"/>
      <c r="O64" s="180"/>
      <c r="P64" s="180"/>
      <c r="Q64" s="180"/>
      <c r="R64" s="180"/>
      <c r="S64" s="180"/>
      <c r="T64" s="180"/>
      <c r="U64" s="180"/>
      <c r="V64" s="180"/>
      <c r="W64" s="180"/>
      <c r="X64" s="180"/>
      <c r="Y64" s="180"/>
      <c r="Z64" s="180"/>
    </row>
    <row r="65" spans="1:26" x14ac:dyDescent="0.15">
      <c r="A65" s="180"/>
      <c r="B65" s="180"/>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row>
    <row r="66" spans="1:26" x14ac:dyDescent="0.15">
      <c r="A66" s="180"/>
      <c r="B66" s="180"/>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0"/>
    </row>
    <row r="67" spans="1:26" x14ac:dyDescent="0.15">
      <c r="A67" s="180"/>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row>
    <row r="68" spans="1:26" x14ac:dyDescent="0.15">
      <c r="A68" s="180"/>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row>
    <row r="69" spans="1:26" x14ac:dyDescent="0.15">
      <c r="A69" s="180"/>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row>
    <row r="70" spans="1:26" x14ac:dyDescent="0.15">
      <c r="A70" s="180"/>
      <c r="B70" s="180"/>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row>
    <row r="71" spans="1:26" x14ac:dyDescent="0.15">
      <c r="A71" s="180"/>
      <c r="B71" s="180"/>
      <c r="C71" s="180"/>
      <c r="D71" s="180"/>
      <c r="E71" s="180"/>
      <c r="F71" s="180"/>
      <c r="G71" s="180"/>
      <c r="H71" s="180"/>
      <c r="I71" s="180"/>
      <c r="J71" s="180"/>
      <c r="K71" s="180"/>
      <c r="L71" s="180"/>
      <c r="M71" s="180"/>
      <c r="N71" s="180"/>
      <c r="O71" s="180"/>
      <c r="P71" s="180"/>
      <c r="Q71" s="180"/>
      <c r="R71" s="180"/>
      <c r="S71" s="180"/>
      <c r="T71" s="180"/>
      <c r="U71" s="180"/>
      <c r="V71" s="180"/>
      <c r="W71" s="180"/>
      <c r="X71" s="180"/>
      <c r="Y71" s="180"/>
      <c r="Z71" s="180"/>
    </row>
    <row r="72" spans="1:26" x14ac:dyDescent="0.15">
      <c r="A72" s="180"/>
      <c r="B72" s="180"/>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row>
    <row r="73" spans="1:26" x14ac:dyDescent="0.15">
      <c r="A73" s="180"/>
      <c r="B73" s="180"/>
      <c r="C73" s="180"/>
      <c r="D73" s="180"/>
      <c r="E73" s="180"/>
      <c r="F73" s="180"/>
      <c r="G73" s="180"/>
      <c r="H73" s="180"/>
      <c r="I73" s="180"/>
      <c r="J73" s="180"/>
      <c r="K73" s="180"/>
      <c r="L73" s="180"/>
      <c r="M73" s="180"/>
      <c r="N73" s="180"/>
      <c r="O73" s="180"/>
      <c r="P73" s="180"/>
      <c r="Q73" s="180"/>
      <c r="R73" s="180"/>
      <c r="S73" s="180"/>
      <c r="T73" s="180"/>
      <c r="U73" s="180"/>
      <c r="V73" s="180"/>
      <c r="W73" s="180"/>
      <c r="X73" s="180"/>
      <c r="Y73" s="180"/>
      <c r="Z73" s="180"/>
    </row>
    <row r="74" spans="1:26" x14ac:dyDescent="0.15">
      <c r="A74" s="180"/>
      <c r="B74" s="180"/>
      <c r="C74" s="180"/>
      <c r="D74" s="180"/>
      <c r="E74" s="180"/>
      <c r="F74" s="180"/>
      <c r="G74" s="180"/>
      <c r="H74" s="180"/>
      <c r="I74" s="180"/>
      <c r="J74" s="180"/>
      <c r="K74" s="180"/>
      <c r="L74" s="180"/>
      <c r="M74" s="180"/>
      <c r="N74" s="180"/>
      <c r="O74" s="180"/>
      <c r="P74" s="180"/>
      <c r="Q74" s="180"/>
      <c r="R74" s="180"/>
      <c r="S74" s="180"/>
      <c r="T74" s="180"/>
      <c r="U74" s="180"/>
      <c r="V74" s="180"/>
      <c r="W74" s="180"/>
      <c r="X74" s="180"/>
      <c r="Y74" s="180"/>
      <c r="Z74" s="180"/>
    </row>
    <row r="75" spans="1:26" x14ac:dyDescent="0.15">
      <c r="A75" s="180"/>
      <c r="B75" s="180"/>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row>
    <row r="76" spans="1:26" x14ac:dyDescent="0.15">
      <c r="A76" s="180"/>
      <c r="B76" s="180"/>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Z76" s="180"/>
    </row>
    <row r="77" spans="1:26" x14ac:dyDescent="0.15">
      <c r="A77" s="180"/>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row>
    <row r="78" spans="1:26" x14ac:dyDescent="0.15">
      <c r="A78" s="180"/>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row>
    <row r="79" spans="1:26" x14ac:dyDescent="0.15">
      <c r="A79" s="180"/>
      <c r="B79" s="180"/>
      <c r="C79" s="180"/>
      <c r="D79" s="180"/>
      <c r="E79" s="180"/>
      <c r="F79" s="180"/>
      <c r="G79" s="180"/>
      <c r="H79" s="180"/>
      <c r="I79" s="180"/>
      <c r="J79" s="180"/>
      <c r="K79" s="180"/>
      <c r="L79" s="180"/>
      <c r="M79" s="180"/>
      <c r="N79" s="180"/>
      <c r="O79" s="180"/>
      <c r="P79" s="180"/>
      <c r="Q79" s="180"/>
      <c r="R79" s="180"/>
      <c r="S79" s="180"/>
      <c r="T79" s="180"/>
      <c r="U79" s="180"/>
      <c r="V79" s="180"/>
      <c r="W79" s="180"/>
      <c r="X79" s="180"/>
      <c r="Y79" s="180"/>
      <c r="Z79" s="180"/>
    </row>
    <row r="80" spans="1:26" x14ac:dyDescent="0.15">
      <c r="A80" s="180"/>
      <c r="B80" s="180"/>
      <c r="C80" s="180"/>
      <c r="D80" s="180"/>
      <c r="E80" s="180"/>
      <c r="F80" s="180"/>
      <c r="G80" s="180"/>
      <c r="H80" s="180"/>
      <c r="I80" s="180"/>
      <c r="J80" s="180"/>
      <c r="K80" s="180"/>
      <c r="L80" s="180"/>
      <c r="M80" s="180"/>
      <c r="N80" s="180"/>
      <c r="O80" s="180"/>
      <c r="P80" s="180"/>
      <c r="Q80" s="180"/>
      <c r="R80" s="180"/>
      <c r="S80" s="180"/>
      <c r="T80" s="180"/>
      <c r="U80" s="180"/>
      <c r="V80" s="180"/>
      <c r="W80" s="180"/>
      <c r="X80" s="180"/>
      <c r="Y80" s="180"/>
      <c r="Z80" s="180"/>
    </row>
    <row r="81" spans="1:26" x14ac:dyDescent="0.15">
      <c r="A81" s="180"/>
      <c r="B81" s="180"/>
      <c r="C81" s="180"/>
      <c r="D81" s="180"/>
      <c r="E81" s="180"/>
      <c r="F81" s="180"/>
      <c r="G81" s="180"/>
      <c r="H81" s="180"/>
      <c r="I81" s="180"/>
      <c r="J81" s="180"/>
      <c r="K81" s="180"/>
      <c r="L81" s="180"/>
      <c r="M81" s="180"/>
      <c r="N81" s="180"/>
      <c r="O81" s="180"/>
      <c r="P81" s="180"/>
      <c r="Q81" s="180"/>
      <c r="R81" s="180"/>
      <c r="S81" s="180"/>
      <c r="T81" s="180"/>
      <c r="U81" s="180"/>
      <c r="V81" s="180"/>
      <c r="W81" s="180"/>
      <c r="X81" s="180"/>
      <c r="Y81" s="180"/>
      <c r="Z81" s="180"/>
    </row>
    <row r="82" spans="1:26" x14ac:dyDescent="0.15">
      <c r="A82" s="180"/>
      <c r="B82" s="180"/>
      <c r="C82" s="180"/>
      <c r="D82" s="180"/>
      <c r="E82" s="180"/>
      <c r="F82" s="180"/>
      <c r="G82" s="180"/>
      <c r="H82" s="180"/>
      <c r="I82" s="180"/>
      <c r="J82" s="180"/>
      <c r="K82" s="180"/>
      <c r="L82" s="180"/>
      <c r="M82" s="180"/>
      <c r="N82" s="180"/>
      <c r="O82" s="180"/>
      <c r="P82" s="180"/>
      <c r="Q82" s="180"/>
      <c r="R82" s="180"/>
      <c r="S82" s="180"/>
      <c r="T82" s="180"/>
      <c r="U82" s="180"/>
      <c r="V82" s="180"/>
      <c r="W82" s="180"/>
      <c r="X82" s="180"/>
      <c r="Y82" s="180"/>
      <c r="Z82" s="180"/>
    </row>
    <row r="83" spans="1:26" x14ac:dyDescent="0.15">
      <c r="A83" s="180"/>
      <c r="B83" s="180"/>
      <c r="C83" s="180"/>
      <c r="D83" s="180"/>
      <c r="E83" s="180"/>
      <c r="F83" s="180"/>
      <c r="G83" s="180"/>
      <c r="H83" s="180"/>
      <c r="I83" s="180"/>
      <c r="J83" s="180"/>
      <c r="K83" s="180"/>
      <c r="L83" s="180"/>
      <c r="M83" s="180"/>
      <c r="N83" s="180"/>
      <c r="O83" s="180"/>
      <c r="P83" s="180"/>
      <c r="Q83" s="180"/>
      <c r="R83" s="180"/>
      <c r="S83" s="180"/>
      <c r="T83" s="180"/>
      <c r="U83" s="180"/>
      <c r="V83" s="180"/>
      <c r="W83" s="180"/>
      <c r="X83" s="180"/>
      <c r="Y83" s="180"/>
      <c r="Z83" s="180"/>
    </row>
    <row r="84" spans="1:26" x14ac:dyDescent="0.15">
      <c r="A84" s="180"/>
      <c r="B84" s="180"/>
      <c r="C84" s="180"/>
      <c r="D84" s="180"/>
      <c r="E84" s="180"/>
      <c r="F84" s="180"/>
      <c r="G84" s="180"/>
      <c r="H84" s="180"/>
      <c r="I84" s="180"/>
      <c r="J84" s="180"/>
      <c r="K84" s="180"/>
      <c r="L84" s="180"/>
      <c r="M84" s="180"/>
      <c r="N84" s="180"/>
      <c r="O84" s="180"/>
      <c r="P84" s="180"/>
      <c r="Q84" s="180"/>
      <c r="R84" s="180"/>
      <c r="S84" s="180"/>
      <c r="T84" s="180"/>
      <c r="U84" s="180"/>
      <c r="V84" s="180"/>
      <c r="W84" s="180"/>
      <c r="X84" s="180"/>
      <c r="Y84" s="180"/>
      <c r="Z84" s="180"/>
    </row>
    <row r="85" spans="1:26" x14ac:dyDescent="0.15">
      <c r="A85" s="180"/>
      <c r="B85" s="180"/>
      <c r="C85" s="180"/>
      <c r="D85" s="180"/>
      <c r="E85" s="180"/>
      <c r="F85" s="180"/>
      <c r="G85" s="180"/>
      <c r="H85" s="180"/>
      <c r="I85" s="180"/>
      <c r="J85" s="180"/>
      <c r="K85" s="180"/>
      <c r="L85" s="180"/>
      <c r="M85" s="180"/>
      <c r="N85" s="180"/>
      <c r="O85" s="180"/>
      <c r="P85" s="180"/>
      <c r="Q85" s="180"/>
      <c r="R85" s="180"/>
      <c r="S85" s="180"/>
      <c r="T85" s="180"/>
      <c r="U85" s="180"/>
      <c r="V85" s="180"/>
      <c r="W85" s="180"/>
      <c r="X85" s="180"/>
      <c r="Y85" s="180"/>
      <c r="Z85" s="180"/>
    </row>
    <row r="86" spans="1:26" x14ac:dyDescent="0.15">
      <c r="A86" s="180"/>
      <c r="B86" s="180"/>
      <c r="C86" s="180"/>
      <c r="D86" s="180"/>
      <c r="E86" s="180"/>
      <c r="F86" s="180"/>
      <c r="G86" s="180"/>
      <c r="H86" s="180"/>
      <c r="I86" s="180"/>
      <c r="J86" s="180"/>
      <c r="K86" s="180"/>
      <c r="L86" s="180"/>
      <c r="M86" s="180"/>
      <c r="N86" s="180"/>
      <c r="O86" s="180"/>
      <c r="P86" s="180"/>
      <c r="Q86" s="180"/>
      <c r="R86" s="180"/>
      <c r="S86" s="180"/>
      <c r="T86" s="180"/>
      <c r="U86" s="180"/>
      <c r="V86" s="180"/>
      <c r="W86" s="180"/>
      <c r="X86" s="180"/>
      <c r="Y86" s="180"/>
      <c r="Z86" s="180"/>
    </row>
    <row r="87" spans="1:26" x14ac:dyDescent="0.15">
      <c r="A87" s="180"/>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80"/>
    </row>
    <row r="88" spans="1:26" x14ac:dyDescent="0.15">
      <c r="A88" s="180"/>
      <c r="B88" s="180"/>
      <c r="C88" s="180"/>
      <c r="D88" s="180"/>
      <c r="E88" s="180"/>
      <c r="F88" s="180"/>
      <c r="G88" s="180"/>
      <c r="H88" s="180"/>
      <c r="I88" s="180"/>
      <c r="J88" s="180"/>
      <c r="K88" s="180"/>
      <c r="L88" s="180"/>
      <c r="M88" s="180"/>
      <c r="N88" s="180"/>
      <c r="O88" s="180"/>
      <c r="P88" s="180"/>
      <c r="Q88" s="180"/>
      <c r="R88" s="180"/>
      <c r="S88" s="180"/>
      <c r="T88" s="180"/>
      <c r="U88" s="180"/>
      <c r="V88" s="180"/>
      <c r="W88" s="180"/>
      <c r="X88" s="180"/>
      <c r="Y88" s="180"/>
      <c r="Z88" s="180"/>
    </row>
    <row r="89" spans="1:26" x14ac:dyDescent="0.15">
      <c r="A89" s="180"/>
      <c r="B89" s="180"/>
      <c r="C89" s="180"/>
      <c r="D89" s="180"/>
      <c r="E89" s="180"/>
      <c r="F89" s="180"/>
      <c r="G89" s="180"/>
      <c r="H89" s="180"/>
      <c r="I89" s="180"/>
      <c r="J89" s="180"/>
      <c r="K89" s="180"/>
      <c r="L89" s="180"/>
      <c r="M89" s="180"/>
      <c r="N89" s="180"/>
      <c r="O89" s="180"/>
      <c r="P89" s="180"/>
      <c r="Q89" s="180"/>
      <c r="R89" s="180"/>
      <c r="S89" s="180"/>
      <c r="T89" s="180"/>
      <c r="U89" s="180"/>
      <c r="V89" s="180"/>
      <c r="W89" s="180"/>
      <c r="X89" s="180"/>
      <c r="Y89" s="180"/>
      <c r="Z89" s="180"/>
    </row>
    <row r="90" spans="1:26" x14ac:dyDescent="0.15">
      <c r="A90" s="180"/>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row>
    <row r="91" spans="1:26" x14ac:dyDescent="0.15">
      <c r="A91" s="180"/>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row>
    <row r="92" spans="1:26" x14ac:dyDescent="0.15">
      <c r="A92" s="180"/>
      <c r="B92" s="180"/>
      <c r="C92" s="180"/>
      <c r="D92" s="180"/>
      <c r="E92" s="180"/>
      <c r="F92" s="180"/>
      <c r="G92" s="180"/>
      <c r="H92" s="180"/>
      <c r="I92" s="180"/>
      <c r="J92" s="180"/>
      <c r="K92" s="180"/>
      <c r="L92" s="180"/>
      <c r="M92" s="180"/>
      <c r="N92" s="180"/>
      <c r="O92" s="180"/>
      <c r="P92" s="180"/>
      <c r="Q92" s="180"/>
      <c r="R92" s="180"/>
      <c r="S92" s="180"/>
      <c r="T92" s="180"/>
      <c r="U92" s="180"/>
      <c r="V92" s="180"/>
      <c r="W92" s="180"/>
      <c r="X92" s="180"/>
      <c r="Y92" s="180"/>
      <c r="Z92" s="180"/>
    </row>
    <row r="93" spans="1:26" x14ac:dyDescent="0.15">
      <c r="A93" s="180"/>
      <c r="B93" s="180"/>
      <c r="C93" s="180"/>
      <c r="D93" s="180"/>
      <c r="E93" s="180"/>
      <c r="F93" s="180"/>
      <c r="G93" s="180"/>
      <c r="H93" s="180"/>
      <c r="I93" s="180"/>
      <c r="J93" s="180"/>
      <c r="K93" s="180"/>
      <c r="L93" s="180"/>
      <c r="M93" s="180"/>
      <c r="N93" s="180"/>
      <c r="O93" s="180"/>
      <c r="P93" s="180"/>
      <c r="Q93" s="180"/>
      <c r="R93" s="180"/>
      <c r="S93" s="180"/>
      <c r="T93" s="180"/>
      <c r="U93" s="180"/>
      <c r="V93" s="180"/>
      <c r="W93" s="180"/>
      <c r="X93" s="180"/>
      <c r="Y93" s="180"/>
      <c r="Z93" s="180"/>
    </row>
    <row r="94" spans="1:26" x14ac:dyDescent="0.15">
      <c r="A94" s="180"/>
      <c r="B94" s="180"/>
      <c r="C94" s="180"/>
      <c r="D94" s="180"/>
      <c r="E94" s="180"/>
      <c r="F94" s="180"/>
      <c r="G94" s="180"/>
      <c r="H94" s="180"/>
      <c r="I94" s="180"/>
      <c r="J94" s="180"/>
      <c r="K94" s="180"/>
      <c r="L94" s="180"/>
      <c r="M94" s="180"/>
      <c r="N94" s="180"/>
      <c r="O94" s="180"/>
      <c r="P94" s="180"/>
      <c r="Q94" s="180"/>
      <c r="R94" s="180"/>
      <c r="S94" s="180"/>
      <c r="T94" s="180"/>
      <c r="U94" s="180"/>
      <c r="V94" s="180"/>
      <c r="W94" s="180"/>
      <c r="X94" s="180"/>
      <c r="Y94" s="180"/>
      <c r="Z94" s="180"/>
    </row>
    <row r="95" spans="1:26" x14ac:dyDescent="0.15">
      <c r="A95" s="180"/>
      <c r="B95" s="180"/>
      <c r="C95" s="180"/>
      <c r="D95" s="180"/>
      <c r="E95" s="180"/>
      <c r="F95" s="180"/>
      <c r="G95" s="180"/>
      <c r="H95" s="180"/>
      <c r="I95" s="180"/>
      <c r="J95" s="180"/>
      <c r="K95" s="180"/>
      <c r="L95" s="180"/>
      <c r="M95" s="180"/>
      <c r="N95" s="180"/>
      <c r="O95" s="180"/>
      <c r="P95" s="180"/>
      <c r="Q95" s="180"/>
      <c r="R95" s="180"/>
      <c r="S95" s="180"/>
      <c r="T95" s="180"/>
      <c r="U95" s="180"/>
      <c r="V95" s="180"/>
      <c r="W95" s="180"/>
      <c r="X95" s="180"/>
      <c r="Y95" s="180"/>
      <c r="Z95" s="180"/>
    </row>
    <row r="96" spans="1:26" x14ac:dyDescent="0.15">
      <c r="A96" s="180"/>
      <c r="B96" s="180"/>
      <c r="C96" s="180"/>
      <c r="D96" s="180"/>
      <c r="E96" s="180"/>
      <c r="F96" s="180"/>
      <c r="G96" s="180"/>
      <c r="H96" s="180"/>
      <c r="I96" s="180"/>
      <c r="J96" s="180"/>
      <c r="K96" s="180"/>
      <c r="L96" s="180"/>
      <c r="M96" s="180"/>
      <c r="N96" s="180"/>
      <c r="O96" s="180"/>
      <c r="P96" s="180"/>
      <c r="Q96" s="180"/>
      <c r="R96" s="180"/>
      <c r="S96" s="180"/>
      <c r="T96" s="180"/>
      <c r="U96" s="180"/>
      <c r="V96" s="180"/>
      <c r="W96" s="180"/>
      <c r="X96" s="180"/>
      <c r="Y96" s="180"/>
      <c r="Z96" s="180"/>
    </row>
    <row r="97" spans="1:26" x14ac:dyDescent="0.15">
      <c r="A97" s="180"/>
      <c r="B97" s="180"/>
      <c r="C97" s="180"/>
      <c r="D97" s="180"/>
      <c r="E97" s="180"/>
      <c r="F97" s="180"/>
      <c r="G97" s="180"/>
      <c r="H97" s="180"/>
      <c r="I97" s="180"/>
      <c r="J97" s="180"/>
      <c r="K97" s="180"/>
      <c r="L97" s="180"/>
      <c r="M97" s="180"/>
      <c r="N97" s="180"/>
      <c r="O97" s="180"/>
      <c r="P97" s="180"/>
      <c r="Q97" s="180"/>
      <c r="R97" s="180"/>
      <c r="S97" s="180"/>
      <c r="T97" s="180"/>
      <c r="U97" s="180"/>
      <c r="V97" s="180"/>
      <c r="W97" s="180"/>
      <c r="X97" s="180"/>
      <c r="Y97" s="180"/>
      <c r="Z97" s="180"/>
    </row>
    <row r="98" spans="1:26" x14ac:dyDescent="0.15">
      <c r="A98" s="180"/>
      <c r="B98" s="180"/>
      <c r="C98" s="180"/>
      <c r="D98" s="180"/>
      <c r="E98" s="180"/>
      <c r="F98" s="180"/>
      <c r="G98" s="180"/>
      <c r="H98" s="180"/>
      <c r="I98" s="180"/>
      <c r="J98" s="180"/>
      <c r="K98" s="180"/>
      <c r="L98" s="180"/>
      <c r="M98" s="180"/>
      <c r="N98" s="180"/>
      <c r="O98" s="180"/>
      <c r="P98" s="180"/>
      <c r="Q98" s="180"/>
      <c r="R98" s="180"/>
      <c r="S98" s="180"/>
      <c r="T98" s="180"/>
      <c r="U98" s="180"/>
      <c r="V98" s="180"/>
      <c r="W98" s="180"/>
      <c r="X98" s="180"/>
      <c r="Y98" s="180"/>
      <c r="Z98" s="180"/>
    </row>
    <row r="99" spans="1:26" x14ac:dyDescent="0.15">
      <c r="A99" s="180"/>
      <c r="B99" s="180"/>
      <c r="C99" s="180"/>
      <c r="D99" s="180"/>
      <c r="E99" s="180"/>
      <c r="F99" s="180"/>
      <c r="G99" s="180"/>
      <c r="H99" s="180"/>
      <c r="I99" s="180"/>
      <c r="J99" s="180"/>
      <c r="K99" s="180"/>
      <c r="L99" s="180"/>
      <c r="M99" s="180"/>
      <c r="N99" s="180"/>
      <c r="O99" s="180"/>
      <c r="P99" s="180"/>
      <c r="Q99" s="180"/>
      <c r="R99" s="180"/>
      <c r="S99" s="180"/>
      <c r="T99" s="180"/>
      <c r="U99" s="180"/>
      <c r="V99" s="180"/>
      <c r="W99" s="180"/>
      <c r="X99" s="180"/>
      <c r="Y99" s="180"/>
      <c r="Z99" s="180"/>
    </row>
    <row r="100" spans="1:26" x14ac:dyDescent="0.15">
      <c r="A100" s="180"/>
      <c r="B100" s="180"/>
      <c r="C100" s="180"/>
      <c r="D100" s="180"/>
      <c r="E100" s="180"/>
      <c r="F100" s="180"/>
      <c r="G100" s="180"/>
      <c r="H100" s="180"/>
      <c r="I100" s="180"/>
      <c r="J100" s="180"/>
      <c r="K100" s="180"/>
      <c r="L100" s="180"/>
      <c r="M100" s="180"/>
      <c r="N100" s="180"/>
      <c r="O100" s="180"/>
      <c r="P100" s="180"/>
      <c r="Q100" s="180"/>
      <c r="R100" s="180"/>
      <c r="S100" s="180"/>
      <c r="T100" s="180"/>
      <c r="U100" s="180"/>
      <c r="V100" s="180"/>
      <c r="W100" s="180"/>
      <c r="X100" s="180"/>
      <c r="Y100" s="180"/>
      <c r="Z100" s="180"/>
    </row>
    <row r="101" spans="1:26" x14ac:dyDescent="0.15">
      <c r="A101" s="180"/>
      <c r="B101" s="180"/>
      <c r="C101" s="180"/>
      <c r="D101" s="180"/>
      <c r="E101" s="180"/>
      <c r="F101" s="180"/>
      <c r="G101" s="180"/>
      <c r="H101" s="180"/>
      <c r="I101" s="180"/>
      <c r="J101" s="180"/>
      <c r="K101" s="180"/>
      <c r="L101" s="180"/>
      <c r="M101" s="180"/>
      <c r="N101" s="180"/>
      <c r="O101" s="180"/>
      <c r="P101" s="180"/>
      <c r="Q101" s="180"/>
      <c r="R101" s="180"/>
      <c r="S101" s="180"/>
      <c r="T101" s="180"/>
      <c r="U101" s="180"/>
      <c r="V101" s="180"/>
      <c r="W101" s="180"/>
      <c r="X101" s="180"/>
      <c r="Y101" s="180"/>
      <c r="Z101" s="180"/>
    </row>
    <row r="102" spans="1:26" x14ac:dyDescent="0.15">
      <c r="A102" s="180"/>
      <c r="B102" s="180"/>
      <c r="C102" s="180"/>
      <c r="D102" s="180"/>
      <c r="E102" s="180"/>
      <c r="F102" s="180"/>
      <c r="G102" s="180"/>
      <c r="H102" s="180"/>
      <c r="I102" s="180"/>
      <c r="J102" s="180"/>
      <c r="K102" s="180"/>
      <c r="L102" s="180"/>
      <c r="M102" s="180"/>
      <c r="N102" s="180"/>
      <c r="O102" s="180"/>
      <c r="P102" s="180"/>
      <c r="Q102" s="180"/>
      <c r="R102" s="180"/>
      <c r="S102" s="180"/>
      <c r="T102" s="180"/>
      <c r="U102" s="180"/>
      <c r="V102" s="180"/>
      <c r="W102" s="180"/>
      <c r="X102" s="180"/>
      <c r="Y102" s="180"/>
      <c r="Z102" s="180"/>
    </row>
    <row r="103" spans="1:26" x14ac:dyDescent="0.15">
      <c r="A103" s="180"/>
      <c r="B103" s="180"/>
      <c r="C103" s="180"/>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row>
    <row r="104" spans="1:26" x14ac:dyDescent="0.15">
      <c r="A104" s="180"/>
      <c r="B104" s="180"/>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row>
    <row r="105" spans="1:26" x14ac:dyDescent="0.15">
      <c r="A105" s="180"/>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row>
    <row r="106" spans="1:26" x14ac:dyDescent="0.15">
      <c r="A106" s="180"/>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row>
    <row r="107" spans="1:26" x14ac:dyDescent="0.15">
      <c r="A107" s="180"/>
      <c r="B107" s="180"/>
      <c r="C107" s="180"/>
      <c r="D107" s="180"/>
      <c r="E107" s="180"/>
      <c r="F107" s="180"/>
      <c r="G107" s="180"/>
      <c r="H107" s="180"/>
      <c r="I107" s="180"/>
      <c r="J107" s="180"/>
      <c r="K107" s="180"/>
      <c r="L107" s="180"/>
      <c r="M107" s="180"/>
      <c r="N107" s="180"/>
      <c r="O107" s="180"/>
      <c r="P107" s="180"/>
      <c r="Q107" s="180"/>
      <c r="R107" s="180"/>
      <c r="S107" s="180"/>
      <c r="T107" s="180"/>
      <c r="U107" s="180"/>
      <c r="V107" s="180"/>
      <c r="W107" s="180"/>
      <c r="X107" s="180"/>
      <c r="Y107" s="180"/>
      <c r="Z107" s="180"/>
    </row>
    <row r="108" spans="1:26" x14ac:dyDescent="0.15">
      <c r="A108" s="180"/>
      <c r="B108" s="180"/>
      <c r="C108" s="180"/>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c r="Z108" s="180"/>
    </row>
    <row r="109" spans="1:26" x14ac:dyDescent="0.15">
      <c r="A109" s="180"/>
      <c r="B109" s="180"/>
      <c r="C109" s="180"/>
      <c r="D109" s="180"/>
      <c r="E109" s="180"/>
      <c r="F109" s="180"/>
      <c r="G109" s="180"/>
      <c r="H109" s="180"/>
      <c r="I109" s="180"/>
      <c r="J109" s="180"/>
      <c r="K109" s="180"/>
      <c r="L109" s="180"/>
      <c r="M109" s="180"/>
      <c r="N109" s="180"/>
      <c r="O109" s="180"/>
      <c r="P109" s="180"/>
      <c r="Q109" s="180"/>
      <c r="R109" s="180"/>
      <c r="S109" s="180"/>
      <c r="T109" s="180"/>
      <c r="U109" s="180"/>
      <c r="V109" s="180"/>
      <c r="W109" s="180"/>
      <c r="X109" s="180"/>
      <c r="Y109" s="180"/>
      <c r="Z109" s="180"/>
    </row>
    <row r="110" spans="1:26" x14ac:dyDescent="0.15">
      <c r="A110" s="180"/>
      <c r="B110" s="180"/>
      <c r="C110" s="180"/>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row>
    <row r="111" spans="1:26" x14ac:dyDescent="0.15">
      <c r="A111" s="180"/>
      <c r="B111" s="180"/>
      <c r="C111" s="180"/>
      <c r="D111" s="180"/>
      <c r="E111" s="180"/>
      <c r="F111" s="180"/>
      <c r="G111" s="180"/>
      <c r="H111" s="180"/>
      <c r="I111" s="180"/>
      <c r="J111" s="180"/>
      <c r="K111" s="180"/>
      <c r="L111" s="180"/>
      <c r="M111" s="180"/>
      <c r="N111" s="180"/>
      <c r="O111" s="180"/>
      <c r="P111" s="180"/>
      <c r="Q111" s="180"/>
      <c r="R111" s="180"/>
      <c r="S111" s="180"/>
      <c r="T111" s="180"/>
      <c r="U111" s="180"/>
      <c r="V111" s="180"/>
      <c r="W111" s="180"/>
      <c r="X111" s="180"/>
      <c r="Y111" s="180"/>
      <c r="Z111" s="180"/>
    </row>
    <row r="112" spans="1:26" x14ac:dyDescent="0.15">
      <c r="A112" s="180"/>
      <c r="B112" s="180"/>
      <c r="C112" s="180"/>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c r="Z112" s="180"/>
    </row>
    <row r="113" spans="1:26" x14ac:dyDescent="0.15">
      <c r="A113" s="180"/>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row>
    <row r="114" spans="1:26" x14ac:dyDescent="0.15">
      <c r="A114" s="180"/>
      <c r="B114" s="180"/>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row>
    <row r="115" spans="1:26" x14ac:dyDescent="0.15">
      <c r="A115" s="180"/>
      <c r="B115" s="180"/>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row>
    <row r="116" spans="1:26" x14ac:dyDescent="0.15">
      <c r="A116" s="180"/>
      <c r="B116" s="180"/>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row>
    <row r="117" spans="1:26" x14ac:dyDescent="0.15">
      <c r="A117" s="180"/>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row>
    <row r="118" spans="1:26" x14ac:dyDescent="0.15">
      <c r="A118" s="180"/>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row>
    <row r="119" spans="1:26" x14ac:dyDescent="0.15">
      <c r="A119" s="180"/>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row>
    <row r="120" spans="1:26" x14ac:dyDescent="0.15">
      <c r="A120" s="180"/>
      <c r="B120" s="180"/>
      <c r="C120" s="180"/>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c r="Z120" s="180"/>
    </row>
    <row r="121" spans="1:26" x14ac:dyDescent="0.15">
      <c r="A121" s="180"/>
      <c r="B121" s="180"/>
      <c r="C121" s="180"/>
      <c r="D121" s="180"/>
      <c r="E121" s="180"/>
      <c r="F121" s="180"/>
      <c r="G121" s="180"/>
      <c r="H121" s="180"/>
      <c r="I121" s="180"/>
      <c r="J121" s="180"/>
      <c r="K121" s="180"/>
      <c r="L121" s="180"/>
      <c r="M121" s="180"/>
      <c r="N121" s="180"/>
      <c r="O121" s="180"/>
      <c r="P121" s="180"/>
      <c r="Q121" s="180"/>
      <c r="R121" s="180"/>
      <c r="S121" s="180"/>
      <c r="T121" s="180"/>
      <c r="U121" s="180"/>
      <c r="V121" s="180"/>
      <c r="W121" s="180"/>
      <c r="X121" s="180"/>
      <c r="Y121" s="180"/>
      <c r="Z121" s="180"/>
    </row>
    <row r="122" spans="1:26" x14ac:dyDescent="0.15">
      <c r="A122" s="180"/>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row>
    <row r="123" spans="1:26" x14ac:dyDescent="0.15">
      <c r="A123" s="180"/>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row>
    <row r="124" spans="1:26" x14ac:dyDescent="0.15">
      <c r="A124" s="180"/>
      <c r="B124" s="180"/>
      <c r="C124" s="180"/>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c r="Z124" s="180"/>
    </row>
    <row r="125" spans="1:26" x14ac:dyDescent="0.15">
      <c r="A125" s="180"/>
      <c r="B125" s="180"/>
      <c r="C125" s="180"/>
      <c r="D125" s="180"/>
      <c r="E125" s="180"/>
      <c r="F125" s="180"/>
      <c r="G125" s="180"/>
      <c r="H125" s="180"/>
      <c r="I125" s="180"/>
      <c r="J125" s="180"/>
      <c r="K125" s="180"/>
      <c r="L125" s="180"/>
      <c r="M125" s="180"/>
      <c r="N125" s="180"/>
      <c r="O125" s="180"/>
      <c r="P125" s="180"/>
      <c r="Q125" s="180"/>
      <c r="R125" s="180"/>
      <c r="S125" s="180"/>
      <c r="T125" s="180"/>
      <c r="U125" s="180"/>
      <c r="V125" s="180"/>
      <c r="W125" s="180"/>
      <c r="X125" s="180"/>
      <c r="Y125" s="180"/>
      <c r="Z125" s="180"/>
    </row>
    <row r="126" spans="1:26" x14ac:dyDescent="0.15">
      <c r="A126" s="180"/>
      <c r="B126" s="180"/>
      <c r="C126" s="180"/>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0"/>
    </row>
    <row r="127" spans="1:26" x14ac:dyDescent="0.15">
      <c r="A127" s="180"/>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row>
    <row r="128" spans="1:26" x14ac:dyDescent="0.15">
      <c r="A128" s="180"/>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row>
    <row r="129" spans="1:26" x14ac:dyDescent="0.15">
      <c r="A129" s="180"/>
      <c r="B129" s="180"/>
      <c r="C129" s="180"/>
      <c r="D129" s="180"/>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row>
    <row r="130" spans="1:26" x14ac:dyDescent="0.15">
      <c r="A130" s="180"/>
      <c r="B130" s="180"/>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row>
    <row r="131" spans="1:26" x14ac:dyDescent="0.15">
      <c r="A131" s="180"/>
      <c r="B131" s="180"/>
      <c r="C131" s="180"/>
      <c r="D131" s="180"/>
      <c r="E131" s="180"/>
      <c r="F131" s="180"/>
      <c r="G131" s="180"/>
      <c r="H131" s="180"/>
      <c r="I131" s="180"/>
      <c r="J131" s="180"/>
      <c r="K131" s="180"/>
      <c r="L131" s="180"/>
      <c r="M131" s="180"/>
      <c r="N131" s="180"/>
      <c r="O131" s="180"/>
      <c r="P131" s="180"/>
      <c r="Q131" s="180"/>
      <c r="R131" s="180"/>
      <c r="S131" s="180"/>
      <c r="T131" s="180"/>
      <c r="U131" s="180"/>
      <c r="V131" s="180"/>
      <c r="W131" s="180"/>
      <c r="X131" s="180"/>
      <c r="Y131" s="180"/>
      <c r="Z131" s="180"/>
    </row>
    <row r="132" spans="1:26" x14ac:dyDescent="0.15">
      <c r="A132" s="180"/>
      <c r="B132" s="180"/>
      <c r="C132" s="180"/>
      <c r="D132" s="180"/>
      <c r="E132" s="180"/>
      <c r="F132" s="180"/>
      <c r="G132" s="180"/>
      <c r="H132" s="180"/>
      <c r="I132" s="180"/>
      <c r="J132" s="180"/>
      <c r="K132" s="180"/>
      <c r="L132" s="180"/>
      <c r="M132" s="180"/>
      <c r="N132" s="180"/>
      <c r="O132" s="180"/>
      <c r="P132" s="180"/>
      <c r="Q132" s="180"/>
      <c r="R132" s="180"/>
      <c r="S132" s="180"/>
      <c r="T132" s="180"/>
      <c r="U132" s="180"/>
      <c r="V132" s="180"/>
      <c r="W132" s="180"/>
      <c r="X132" s="180"/>
      <c r="Y132" s="180"/>
      <c r="Z132" s="180"/>
    </row>
    <row r="133" spans="1:26" x14ac:dyDescent="0.15">
      <c r="A133" s="180"/>
      <c r="B133" s="180"/>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row>
    <row r="134" spans="1:26" x14ac:dyDescent="0.15">
      <c r="A134" s="180"/>
      <c r="B134" s="180"/>
      <c r="C134" s="180"/>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row>
    <row r="135" spans="1:26" x14ac:dyDescent="0.15">
      <c r="A135" s="180"/>
      <c r="B135" s="180"/>
      <c r="C135" s="180"/>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row>
    <row r="136" spans="1:26" x14ac:dyDescent="0.15">
      <c r="A136" s="180"/>
      <c r="B136" s="180"/>
      <c r="C136" s="180"/>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row>
    <row r="137" spans="1:26" x14ac:dyDescent="0.15">
      <c r="A137" s="180"/>
      <c r="B137" s="180"/>
      <c r="C137" s="180"/>
      <c r="D137" s="180"/>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row>
    <row r="138" spans="1:26" x14ac:dyDescent="0.15">
      <c r="A138" s="180"/>
      <c r="B138" s="180"/>
      <c r="C138" s="180"/>
      <c r="D138" s="180"/>
      <c r="E138" s="180"/>
      <c r="F138" s="180"/>
      <c r="G138" s="180"/>
      <c r="H138" s="180"/>
      <c r="I138" s="180"/>
      <c r="J138" s="180"/>
      <c r="K138" s="180"/>
      <c r="L138" s="180"/>
      <c r="M138" s="180"/>
      <c r="N138" s="180"/>
      <c r="O138" s="180"/>
      <c r="P138" s="180"/>
      <c r="Q138" s="180"/>
      <c r="R138" s="180"/>
      <c r="S138" s="180"/>
      <c r="T138" s="180"/>
      <c r="U138" s="180"/>
      <c r="V138" s="180"/>
      <c r="W138" s="180"/>
      <c r="X138" s="180"/>
      <c r="Y138" s="180"/>
      <c r="Z138" s="180"/>
    </row>
    <row r="139" spans="1:26" x14ac:dyDescent="0.15">
      <c r="A139" s="180"/>
      <c r="B139" s="180"/>
      <c r="C139" s="180"/>
      <c r="D139" s="180"/>
      <c r="E139" s="180"/>
      <c r="F139" s="180"/>
      <c r="G139" s="180"/>
      <c r="H139" s="180"/>
      <c r="I139" s="180"/>
      <c r="J139" s="180"/>
      <c r="K139" s="180"/>
      <c r="L139" s="180"/>
      <c r="M139" s="180"/>
      <c r="N139" s="180"/>
      <c r="O139" s="180"/>
      <c r="P139" s="180"/>
      <c r="Q139" s="180"/>
      <c r="R139" s="180"/>
      <c r="S139" s="180"/>
      <c r="T139" s="180"/>
      <c r="U139" s="180"/>
      <c r="V139" s="180"/>
      <c r="W139" s="180"/>
      <c r="X139" s="180"/>
      <c r="Y139" s="180"/>
      <c r="Z139" s="180"/>
    </row>
    <row r="140" spans="1:26" x14ac:dyDescent="0.15">
      <c r="A140" s="180"/>
      <c r="B140" s="180"/>
      <c r="C140" s="180"/>
      <c r="D140" s="180"/>
      <c r="E140" s="180"/>
      <c r="F140" s="180"/>
      <c r="G140" s="180"/>
      <c r="H140" s="180"/>
      <c r="I140" s="180"/>
      <c r="J140" s="180"/>
      <c r="K140" s="180"/>
      <c r="L140" s="180"/>
      <c r="M140" s="180"/>
      <c r="N140" s="180"/>
      <c r="O140" s="180"/>
      <c r="P140" s="180"/>
      <c r="Q140" s="180"/>
      <c r="R140" s="180"/>
      <c r="S140" s="180"/>
      <c r="T140" s="180"/>
      <c r="U140" s="180"/>
      <c r="V140" s="180"/>
      <c r="W140" s="180"/>
      <c r="X140" s="180"/>
      <c r="Y140" s="180"/>
      <c r="Z140" s="180"/>
    </row>
    <row r="141" spans="1:26" x14ac:dyDescent="0.15">
      <c r="A141" s="180"/>
      <c r="B141" s="180"/>
      <c r="C141" s="180"/>
      <c r="D141" s="180"/>
      <c r="E141" s="180"/>
      <c r="F141" s="180"/>
      <c r="G141" s="180"/>
      <c r="H141" s="180"/>
      <c r="I141" s="180"/>
      <c r="J141" s="180"/>
      <c r="K141" s="180"/>
      <c r="L141" s="180"/>
      <c r="M141" s="180"/>
      <c r="N141" s="180"/>
      <c r="O141" s="180"/>
      <c r="P141" s="180"/>
      <c r="Q141" s="180"/>
      <c r="R141" s="180"/>
      <c r="S141" s="180"/>
      <c r="T141" s="180"/>
      <c r="U141" s="180"/>
      <c r="V141" s="180"/>
      <c r="W141" s="180"/>
      <c r="X141" s="180"/>
      <c r="Y141" s="180"/>
      <c r="Z141" s="180"/>
    </row>
    <row r="142" spans="1:26" x14ac:dyDescent="0.15">
      <c r="A142" s="180"/>
      <c r="B142" s="180"/>
      <c r="C142" s="180"/>
      <c r="D142" s="180"/>
      <c r="E142" s="180"/>
      <c r="F142" s="180"/>
      <c r="G142" s="180"/>
      <c r="H142" s="180"/>
      <c r="I142" s="180"/>
      <c r="J142" s="180"/>
      <c r="K142" s="180"/>
      <c r="L142" s="180"/>
      <c r="M142" s="180"/>
      <c r="N142" s="180"/>
      <c r="O142" s="180"/>
      <c r="P142" s="180"/>
      <c r="Q142" s="180"/>
      <c r="R142" s="180"/>
      <c r="S142" s="180"/>
      <c r="T142" s="180"/>
      <c r="U142" s="180"/>
      <c r="V142" s="180"/>
      <c r="W142" s="180"/>
      <c r="X142" s="180"/>
      <c r="Y142" s="180"/>
      <c r="Z142" s="180"/>
    </row>
    <row r="143" spans="1:26" x14ac:dyDescent="0.15">
      <c r="A143" s="180"/>
      <c r="B143" s="180"/>
      <c r="C143" s="180"/>
      <c r="D143" s="180"/>
      <c r="E143" s="180"/>
      <c r="F143" s="180"/>
      <c r="G143" s="180"/>
      <c r="H143" s="180"/>
      <c r="I143" s="180"/>
      <c r="J143" s="180"/>
      <c r="K143" s="180"/>
      <c r="L143" s="180"/>
      <c r="M143" s="180"/>
      <c r="N143" s="180"/>
      <c r="O143" s="180"/>
      <c r="P143" s="180"/>
      <c r="Q143" s="180"/>
      <c r="R143" s="180"/>
      <c r="S143" s="180"/>
      <c r="T143" s="180"/>
      <c r="U143" s="180"/>
      <c r="V143" s="180"/>
      <c r="W143" s="180"/>
      <c r="X143" s="180"/>
      <c r="Y143" s="180"/>
      <c r="Z143" s="180"/>
    </row>
    <row r="144" spans="1:26" x14ac:dyDescent="0.15">
      <c r="A144" s="180"/>
      <c r="B144" s="180"/>
      <c r="C144" s="180"/>
      <c r="D144" s="180"/>
      <c r="E144" s="180"/>
      <c r="F144" s="180"/>
      <c r="G144" s="180"/>
      <c r="H144" s="180"/>
      <c r="I144" s="180"/>
      <c r="J144" s="180"/>
      <c r="K144" s="180"/>
      <c r="L144" s="180"/>
      <c r="M144" s="180"/>
      <c r="N144" s="180"/>
      <c r="O144" s="180"/>
      <c r="P144" s="180"/>
      <c r="Q144" s="180"/>
      <c r="R144" s="180"/>
      <c r="S144" s="180"/>
      <c r="T144" s="180"/>
      <c r="U144" s="180"/>
      <c r="V144" s="180"/>
      <c r="W144" s="180"/>
      <c r="X144" s="180"/>
      <c r="Y144" s="180"/>
      <c r="Z144" s="180"/>
    </row>
    <row r="145" spans="1:26" x14ac:dyDescent="0.15">
      <c r="A145" s="180"/>
      <c r="B145" s="180"/>
      <c r="C145" s="180"/>
      <c r="D145" s="180"/>
      <c r="E145" s="180"/>
      <c r="F145" s="180"/>
      <c r="G145" s="180"/>
      <c r="H145" s="180"/>
      <c r="I145" s="180"/>
      <c r="J145" s="180"/>
      <c r="K145" s="180"/>
      <c r="L145" s="180"/>
      <c r="M145" s="180"/>
      <c r="N145" s="180"/>
      <c r="O145" s="180"/>
      <c r="P145" s="180"/>
      <c r="Q145" s="180"/>
      <c r="R145" s="180"/>
      <c r="S145" s="180"/>
      <c r="T145" s="180"/>
      <c r="U145" s="180"/>
      <c r="V145" s="180"/>
      <c r="W145" s="180"/>
      <c r="X145" s="180"/>
      <c r="Y145" s="180"/>
      <c r="Z145" s="180"/>
    </row>
    <row r="146" spans="1:26" x14ac:dyDescent="0.15">
      <c r="A146" s="180"/>
      <c r="B146" s="180"/>
      <c r="C146" s="180"/>
      <c r="D146" s="180"/>
      <c r="E146" s="180"/>
      <c r="F146" s="180"/>
      <c r="G146" s="180"/>
      <c r="H146" s="180"/>
      <c r="I146" s="180"/>
      <c r="J146" s="180"/>
      <c r="K146" s="180"/>
      <c r="L146" s="180"/>
      <c r="M146" s="180"/>
      <c r="N146" s="180"/>
      <c r="O146" s="180"/>
      <c r="P146" s="180"/>
      <c r="Q146" s="180"/>
      <c r="R146" s="180"/>
      <c r="S146" s="180"/>
      <c r="T146" s="180"/>
      <c r="U146" s="180"/>
      <c r="V146" s="180"/>
      <c r="W146" s="180"/>
      <c r="X146" s="180"/>
      <c r="Y146" s="180"/>
      <c r="Z146" s="180"/>
    </row>
    <row r="147" spans="1:26" x14ac:dyDescent="0.15">
      <c r="A147" s="180"/>
      <c r="B147" s="180"/>
      <c r="C147" s="180"/>
      <c r="D147" s="180"/>
      <c r="E147" s="180"/>
      <c r="F147" s="180"/>
      <c r="G147" s="180"/>
      <c r="H147" s="180"/>
      <c r="I147" s="180"/>
      <c r="J147" s="180"/>
      <c r="K147" s="180"/>
      <c r="L147" s="180"/>
      <c r="M147" s="180"/>
      <c r="N147" s="180"/>
      <c r="O147" s="180"/>
      <c r="P147" s="180"/>
      <c r="Q147" s="180"/>
      <c r="R147" s="180"/>
      <c r="S147" s="180"/>
      <c r="T147" s="180"/>
      <c r="U147" s="180"/>
      <c r="V147" s="180"/>
      <c r="W147" s="180"/>
      <c r="X147" s="180"/>
      <c r="Y147" s="180"/>
      <c r="Z147" s="180"/>
    </row>
    <row r="148" spans="1:26" x14ac:dyDescent="0.15">
      <c r="A148" s="180"/>
      <c r="B148" s="180"/>
      <c r="C148" s="180"/>
      <c r="D148" s="180"/>
      <c r="E148" s="180"/>
      <c r="F148" s="180"/>
      <c r="G148" s="180"/>
      <c r="H148" s="180"/>
      <c r="I148" s="180"/>
      <c r="J148" s="180"/>
      <c r="K148" s="180"/>
      <c r="L148" s="180"/>
      <c r="M148" s="180"/>
      <c r="N148" s="180"/>
      <c r="O148" s="180"/>
      <c r="P148" s="180"/>
      <c r="Q148" s="180"/>
      <c r="R148" s="180"/>
      <c r="S148" s="180"/>
      <c r="T148" s="180"/>
      <c r="U148" s="180"/>
      <c r="V148" s="180"/>
      <c r="W148" s="180"/>
      <c r="X148" s="180"/>
      <c r="Y148" s="180"/>
      <c r="Z148" s="180"/>
    </row>
    <row r="149" spans="1:26" x14ac:dyDescent="0.15">
      <c r="A149" s="180"/>
      <c r="B149" s="180"/>
      <c r="C149" s="180"/>
      <c r="D149" s="180"/>
      <c r="E149" s="180"/>
      <c r="F149" s="180"/>
      <c r="G149" s="180"/>
      <c r="H149" s="180"/>
      <c r="I149" s="180"/>
      <c r="J149" s="180"/>
      <c r="K149" s="180"/>
      <c r="L149" s="180"/>
      <c r="M149" s="180"/>
      <c r="N149" s="180"/>
      <c r="O149" s="180"/>
      <c r="P149" s="180"/>
      <c r="Q149" s="180"/>
      <c r="R149" s="180"/>
      <c r="S149" s="180"/>
      <c r="T149" s="180"/>
      <c r="U149" s="180"/>
      <c r="V149" s="180"/>
      <c r="W149" s="180"/>
      <c r="X149" s="180"/>
      <c r="Y149" s="180"/>
      <c r="Z149" s="180"/>
    </row>
    <row r="150" spans="1:26" x14ac:dyDescent="0.15">
      <c r="A150" s="180"/>
      <c r="B150" s="180"/>
      <c r="C150" s="180"/>
      <c r="D150" s="180"/>
      <c r="E150" s="180"/>
      <c r="F150" s="180"/>
      <c r="G150" s="180"/>
      <c r="H150" s="180"/>
      <c r="I150" s="180"/>
      <c r="J150" s="180"/>
      <c r="K150" s="180"/>
      <c r="L150" s="180"/>
      <c r="M150" s="180"/>
      <c r="N150" s="180"/>
      <c r="O150" s="180"/>
      <c r="P150" s="180"/>
      <c r="Q150" s="180"/>
      <c r="R150" s="180"/>
      <c r="S150" s="180"/>
      <c r="T150" s="180"/>
      <c r="U150" s="180"/>
      <c r="V150" s="180"/>
      <c r="W150" s="180"/>
      <c r="X150" s="180"/>
      <c r="Y150" s="180"/>
      <c r="Z150" s="180"/>
    </row>
    <row r="151" spans="1:26" x14ac:dyDescent="0.15">
      <c r="A151" s="180"/>
      <c r="B151" s="180"/>
      <c r="C151" s="180"/>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c r="Z151" s="180"/>
    </row>
    <row r="152" spans="1:26" x14ac:dyDescent="0.15">
      <c r="A152" s="180"/>
      <c r="B152" s="180"/>
      <c r="C152" s="180"/>
      <c r="D152" s="180"/>
      <c r="E152" s="180"/>
      <c r="F152" s="180"/>
      <c r="G152" s="180"/>
      <c r="H152" s="180"/>
      <c r="I152" s="180"/>
      <c r="J152" s="180"/>
      <c r="K152" s="180"/>
      <c r="L152" s="180"/>
      <c r="M152" s="180"/>
      <c r="N152" s="180"/>
      <c r="O152" s="180"/>
      <c r="P152" s="180"/>
      <c r="Q152" s="180"/>
      <c r="R152" s="180"/>
      <c r="S152" s="180"/>
      <c r="T152" s="180"/>
      <c r="U152" s="180"/>
      <c r="V152" s="180"/>
      <c r="W152" s="180"/>
      <c r="X152" s="180"/>
      <c r="Y152" s="180"/>
      <c r="Z152" s="180"/>
    </row>
    <row r="153" spans="1:26" x14ac:dyDescent="0.15">
      <c r="A153" s="180"/>
      <c r="B153" s="180"/>
      <c r="C153" s="180"/>
      <c r="D153" s="180"/>
      <c r="E153" s="180"/>
      <c r="F153" s="180"/>
      <c r="G153" s="180"/>
      <c r="H153" s="180"/>
      <c r="I153" s="180"/>
      <c r="J153" s="180"/>
      <c r="K153" s="180"/>
      <c r="L153" s="180"/>
      <c r="M153" s="180"/>
      <c r="N153" s="180"/>
      <c r="O153" s="180"/>
      <c r="P153" s="180"/>
      <c r="Q153" s="180"/>
      <c r="R153" s="180"/>
      <c r="S153" s="180"/>
      <c r="T153" s="180"/>
      <c r="U153" s="180"/>
      <c r="V153" s="180"/>
      <c r="W153" s="180"/>
      <c r="X153" s="180"/>
      <c r="Y153" s="180"/>
      <c r="Z153" s="180"/>
    </row>
    <row r="154" spans="1:26" x14ac:dyDescent="0.15">
      <c r="A154" s="180"/>
      <c r="B154" s="180"/>
      <c r="C154" s="180"/>
      <c r="D154" s="180"/>
      <c r="E154" s="180"/>
      <c r="F154" s="180"/>
      <c r="G154" s="180"/>
      <c r="H154" s="180"/>
      <c r="I154" s="180"/>
      <c r="J154" s="180"/>
      <c r="K154" s="180"/>
      <c r="L154" s="180"/>
      <c r="M154" s="180"/>
      <c r="N154" s="180"/>
      <c r="O154" s="180"/>
      <c r="P154" s="180"/>
      <c r="Q154" s="180"/>
      <c r="R154" s="180"/>
      <c r="S154" s="180"/>
      <c r="T154" s="180"/>
      <c r="U154" s="180"/>
      <c r="V154" s="180"/>
      <c r="W154" s="180"/>
      <c r="X154" s="180"/>
      <c r="Y154" s="180"/>
      <c r="Z154" s="180"/>
    </row>
    <row r="155" spans="1:26" x14ac:dyDescent="0.15">
      <c r="A155" s="180"/>
      <c r="B155" s="180"/>
      <c r="C155" s="180"/>
      <c r="D155" s="180"/>
      <c r="E155" s="180"/>
      <c r="F155" s="180"/>
      <c r="G155" s="180"/>
      <c r="H155" s="180"/>
      <c r="I155" s="180"/>
      <c r="J155" s="180"/>
      <c r="K155" s="180"/>
      <c r="L155" s="180"/>
      <c r="M155" s="180"/>
      <c r="N155" s="180"/>
      <c r="O155" s="180"/>
      <c r="P155" s="180"/>
      <c r="Q155" s="180"/>
      <c r="R155" s="180"/>
      <c r="S155" s="180"/>
      <c r="T155" s="180"/>
      <c r="U155" s="180"/>
      <c r="V155" s="180"/>
      <c r="W155" s="180"/>
      <c r="X155" s="180"/>
      <c r="Y155" s="180"/>
      <c r="Z155" s="180"/>
    </row>
    <row r="156" spans="1:26" x14ac:dyDescent="0.15">
      <c r="A156" s="180"/>
      <c r="B156" s="180"/>
      <c r="C156" s="180"/>
      <c r="D156" s="180"/>
      <c r="E156" s="180"/>
      <c r="F156" s="180"/>
      <c r="G156" s="180"/>
      <c r="H156" s="180"/>
      <c r="I156" s="180"/>
      <c r="J156" s="180"/>
      <c r="K156" s="180"/>
      <c r="L156" s="180"/>
      <c r="M156" s="180"/>
      <c r="N156" s="180"/>
      <c r="O156" s="180"/>
      <c r="P156" s="180"/>
      <c r="Q156" s="180"/>
      <c r="R156" s="180"/>
      <c r="S156" s="180"/>
      <c r="T156" s="180"/>
      <c r="U156" s="180"/>
      <c r="V156" s="180"/>
      <c r="W156" s="180"/>
      <c r="X156" s="180"/>
      <c r="Y156" s="180"/>
      <c r="Z156" s="180"/>
    </row>
    <row r="157" spans="1:26" x14ac:dyDescent="0.15">
      <c r="A157" s="180"/>
      <c r="B157" s="180"/>
      <c r="C157" s="180"/>
      <c r="D157" s="180"/>
      <c r="E157" s="180"/>
      <c r="F157" s="180"/>
      <c r="G157" s="180"/>
      <c r="H157" s="180"/>
      <c r="I157" s="180"/>
      <c r="J157" s="180"/>
      <c r="K157" s="180"/>
      <c r="L157" s="180"/>
      <c r="M157" s="180"/>
      <c r="N157" s="180"/>
      <c r="O157" s="180"/>
      <c r="P157" s="180"/>
      <c r="Q157" s="180"/>
      <c r="R157" s="180"/>
      <c r="S157" s="180"/>
      <c r="T157" s="180"/>
      <c r="U157" s="180"/>
      <c r="V157" s="180"/>
      <c r="W157" s="180"/>
      <c r="X157" s="180"/>
      <c r="Y157" s="180"/>
      <c r="Z157" s="180"/>
    </row>
    <row r="158" spans="1:26" x14ac:dyDescent="0.15">
      <c r="A158" s="180"/>
      <c r="B158" s="180"/>
      <c r="C158" s="180"/>
      <c r="D158" s="180"/>
      <c r="E158" s="180"/>
      <c r="F158" s="180"/>
      <c r="G158" s="180"/>
      <c r="H158" s="180"/>
      <c r="I158" s="180"/>
      <c r="J158" s="180"/>
      <c r="K158" s="180"/>
      <c r="L158" s="180"/>
      <c r="M158" s="180"/>
      <c r="N158" s="180"/>
      <c r="O158" s="180"/>
      <c r="P158" s="180"/>
      <c r="Q158" s="180"/>
      <c r="R158" s="180"/>
      <c r="S158" s="180"/>
      <c r="T158" s="180"/>
      <c r="U158" s="180"/>
      <c r="V158" s="180"/>
      <c r="W158" s="180"/>
      <c r="X158" s="180"/>
      <c r="Y158" s="180"/>
      <c r="Z158" s="180"/>
    </row>
    <row r="159" spans="1:26" x14ac:dyDescent="0.15">
      <c r="A159" s="180"/>
      <c r="B159" s="180"/>
      <c r="C159" s="180"/>
      <c r="D159" s="180"/>
      <c r="E159" s="180"/>
      <c r="F159" s="180"/>
      <c r="G159" s="180"/>
      <c r="H159" s="180"/>
      <c r="I159" s="180"/>
      <c r="J159" s="180"/>
      <c r="K159" s="180"/>
      <c r="L159" s="180"/>
      <c r="M159" s="180"/>
      <c r="N159" s="180"/>
      <c r="O159" s="180"/>
      <c r="P159" s="180"/>
      <c r="Q159" s="180"/>
      <c r="R159" s="180"/>
      <c r="S159" s="180"/>
      <c r="T159" s="180"/>
      <c r="U159" s="180"/>
      <c r="V159" s="180"/>
      <c r="W159" s="180"/>
      <c r="X159" s="180"/>
      <c r="Y159" s="180"/>
      <c r="Z159" s="180"/>
    </row>
    <row r="160" spans="1:26" x14ac:dyDescent="0.15">
      <c r="A160" s="180"/>
      <c r="B160" s="180"/>
      <c r="C160" s="180"/>
      <c r="D160" s="180"/>
      <c r="E160" s="180"/>
      <c r="F160" s="180"/>
      <c r="G160" s="180"/>
      <c r="H160" s="180"/>
      <c r="I160" s="180"/>
      <c r="J160" s="180"/>
      <c r="K160" s="180"/>
      <c r="L160" s="180"/>
      <c r="M160" s="180"/>
      <c r="N160" s="180"/>
      <c r="O160" s="180"/>
      <c r="P160" s="180"/>
      <c r="Q160" s="180"/>
      <c r="R160" s="180"/>
      <c r="S160" s="180"/>
      <c r="T160" s="180"/>
      <c r="U160" s="180"/>
      <c r="V160" s="180"/>
      <c r="W160" s="180"/>
      <c r="X160" s="180"/>
      <c r="Y160" s="180"/>
      <c r="Z160" s="180"/>
    </row>
    <row r="161" spans="1:26" x14ac:dyDescent="0.15">
      <c r="A161" s="180"/>
      <c r="B161" s="180"/>
      <c r="C161" s="180"/>
      <c r="D161" s="180"/>
      <c r="E161" s="180"/>
      <c r="F161" s="180"/>
      <c r="G161" s="180"/>
      <c r="H161" s="180"/>
      <c r="I161" s="180"/>
      <c r="J161" s="180"/>
      <c r="K161" s="180"/>
      <c r="L161" s="180"/>
      <c r="M161" s="180"/>
      <c r="N161" s="180"/>
      <c r="O161" s="180"/>
      <c r="P161" s="180"/>
      <c r="Q161" s="180"/>
      <c r="R161" s="180"/>
      <c r="S161" s="180"/>
      <c r="T161" s="180"/>
      <c r="U161" s="180"/>
      <c r="V161" s="180"/>
      <c r="W161" s="180"/>
      <c r="X161" s="180"/>
      <c r="Y161" s="180"/>
      <c r="Z161" s="180"/>
    </row>
    <row r="162" spans="1:26" x14ac:dyDescent="0.15">
      <c r="A162" s="180"/>
      <c r="B162" s="180"/>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row>
    <row r="163" spans="1:26" x14ac:dyDescent="0.15">
      <c r="A163" s="180"/>
      <c r="B163" s="180"/>
      <c r="C163" s="180"/>
      <c r="D163" s="180"/>
      <c r="E163" s="180"/>
      <c r="F163" s="180"/>
      <c r="G163" s="180"/>
      <c r="H163" s="180"/>
      <c r="I163" s="180"/>
      <c r="J163" s="180"/>
      <c r="K163" s="180"/>
      <c r="L163" s="180"/>
      <c r="M163" s="180"/>
      <c r="N163" s="180"/>
      <c r="O163" s="180"/>
      <c r="P163" s="180"/>
      <c r="Q163" s="180"/>
      <c r="R163" s="180"/>
      <c r="S163" s="180"/>
      <c r="T163" s="180"/>
      <c r="U163" s="180"/>
      <c r="V163" s="180"/>
      <c r="W163" s="180"/>
      <c r="X163" s="180"/>
      <c r="Y163" s="180"/>
      <c r="Z163" s="180"/>
    </row>
    <row r="164" spans="1:26" x14ac:dyDescent="0.15">
      <c r="A164" s="180"/>
      <c r="B164" s="180"/>
      <c r="C164" s="180"/>
      <c r="D164" s="180"/>
      <c r="E164" s="180"/>
      <c r="F164" s="180"/>
      <c r="G164" s="180"/>
      <c r="H164" s="180"/>
      <c r="I164" s="180"/>
      <c r="J164" s="180"/>
      <c r="K164" s="180"/>
      <c r="L164" s="180"/>
      <c r="M164" s="180"/>
      <c r="N164" s="180"/>
      <c r="O164" s="180"/>
      <c r="P164" s="180"/>
      <c r="Q164" s="180"/>
      <c r="R164" s="180"/>
      <c r="S164" s="180"/>
      <c r="T164" s="180"/>
      <c r="U164" s="180"/>
      <c r="V164" s="180"/>
      <c r="W164" s="180"/>
      <c r="X164" s="180"/>
      <c r="Y164" s="180"/>
      <c r="Z164" s="180"/>
    </row>
    <row r="165" spans="1:26" x14ac:dyDescent="0.15">
      <c r="A165" s="180"/>
      <c r="B165" s="180"/>
      <c r="C165" s="180"/>
      <c r="D165" s="180"/>
      <c r="E165" s="180"/>
      <c r="F165" s="180"/>
      <c r="G165" s="180"/>
      <c r="H165" s="180"/>
      <c r="I165" s="180"/>
      <c r="J165" s="180"/>
      <c r="K165" s="180"/>
      <c r="L165" s="180"/>
      <c r="M165" s="180"/>
      <c r="N165" s="180"/>
      <c r="O165" s="180"/>
      <c r="P165" s="180"/>
      <c r="Q165" s="180"/>
      <c r="R165" s="180"/>
      <c r="S165" s="180"/>
      <c r="T165" s="180"/>
      <c r="U165" s="180"/>
      <c r="V165" s="180"/>
      <c r="W165" s="180"/>
      <c r="X165" s="180"/>
      <c r="Y165" s="180"/>
      <c r="Z165" s="180"/>
    </row>
    <row r="166" spans="1:26" x14ac:dyDescent="0.15">
      <c r="A166" s="180"/>
      <c r="B166" s="180"/>
      <c r="C166" s="180"/>
      <c r="D166" s="180"/>
      <c r="E166" s="180"/>
      <c r="F166" s="180"/>
      <c r="G166" s="180"/>
      <c r="H166" s="180"/>
      <c r="I166" s="180"/>
      <c r="J166" s="180"/>
      <c r="K166" s="180"/>
      <c r="L166" s="180"/>
      <c r="M166" s="180"/>
      <c r="N166" s="180"/>
      <c r="O166" s="180"/>
      <c r="P166" s="180"/>
      <c r="Q166" s="180"/>
      <c r="R166" s="180"/>
      <c r="S166" s="180"/>
      <c r="T166" s="180"/>
      <c r="U166" s="180"/>
      <c r="V166" s="180"/>
      <c r="W166" s="180"/>
      <c r="X166" s="180"/>
      <c r="Y166" s="180"/>
      <c r="Z166" s="180"/>
    </row>
    <row r="167" spans="1:26" x14ac:dyDescent="0.15">
      <c r="A167" s="180"/>
      <c r="B167" s="180"/>
      <c r="C167" s="180"/>
      <c r="D167" s="180"/>
      <c r="E167" s="180"/>
      <c r="F167" s="180"/>
      <c r="G167" s="180"/>
      <c r="H167" s="180"/>
      <c r="I167" s="180"/>
      <c r="J167" s="180"/>
      <c r="K167" s="180"/>
      <c r="L167" s="180"/>
      <c r="M167" s="180"/>
      <c r="N167" s="180"/>
      <c r="O167" s="180"/>
      <c r="P167" s="180"/>
      <c r="Q167" s="180"/>
      <c r="R167" s="180"/>
      <c r="S167" s="180"/>
      <c r="T167" s="180"/>
      <c r="U167" s="180"/>
      <c r="V167" s="180"/>
      <c r="W167" s="180"/>
      <c r="X167" s="180"/>
      <c r="Y167" s="180"/>
      <c r="Z167" s="180"/>
    </row>
    <row r="168" spans="1:26" x14ac:dyDescent="0.15">
      <c r="A168" s="180"/>
      <c r="B168" s="180"/>
      <c r="C168" s="180"/>
      <c r="D168" s="180"/>
      <c r="E168" s="180"/>
      <c r="F168" s="180"/>
      <c r="G168" s="180"/>
      <c r="H168" s="180"/>
      <c r="I168" s="180"/>
      <c r="J168" s="180"/>
      <c r="K168" s="180"/>
      <c r="L168" s="180"/>
      <c r="M168" s="180"/>
      <c r="N168" s="180"/>
      <c r="O168" s="180"/>
      <c r="P168" s="180"/>
      <c r="Q168" s="180"/>
      <c r="R168" s="180"/>
      <c r="S168" s="180"/>
      <c r="T168" s="180"/>
      <c r="U168" s="180"/>
      <c r="V168" s="180"/>
      <c r="W168" s="180"/>
      <c r="X168" s="180"/>
      <c r="Y168" s="180"/>
      <c r="Z168" s="180"/>
    </row>
    <row r="169" spans="1:26" x14ac:dyDescent="0.15">
      <c r="A169" s="180"/>
      <c r="B169" s="180"/>
      <c r="C169" s="180"/>
      <c r="D169" s="180"/>
      <c r="E169" s="180"/>
      <c r="F169" s="180"/>
      <c r="G169" s="180"/>
      <c r="H169" s="180"/>
      <c r="I169" s="180"/>
      <c r="J169" s="180"/>
      <c r="K169" s="180"/>
      <c r="L169" s="180"/>
      <c r="M169" s="180"/>
      <c r="N169" s="180"/>
      <c r="O169" s="180"/>
      <c r="P169" s="180"/>
      <c r="Q169" s="180"/>
      <c r="R169" s="180"/>
      <c r="S169" s="180"/>
      <c r="T169" s="180"/>
      <c r="U169" s="180"/>
      <c r="V169" s="180"/>
      <c r="W169" s="180"/>
      <c r="X169" s="180"/>
      <c r="Y169" s="180"/>
      <c r="Z169" s="180"/>
    </row>
    <row r="170" spans="1:26" x14ac:dyDescent="0.15">
      <c r="A170" s="180"/>
      <c r="B170" s="180"/>
      <c r="C170" s="180"/>
      <c r="D170" s="180"/>
      <c r="E170" s="180"/>
      <c r="F170" s="180"/>
      <c r="G170" s="180"/>
      <c r="H170" s="180"/>
      <c r="I170" s="180"/>
      <c r="J170" s="180"/>
      <c r="K170" s="180"/>
      <c r="L170" s="180"/>
      <c r="M170" s="180"/>
      <c r="N170" s="180"/>
      <c r="O170" s="180"/>
      <c r="P170" s="180"/>
      <c r="Q170" s="180"/>
      <c r="R170" s="180"/>
      <c r="S170" s="180"/>
      <c r="T170" s="180"/>
      <c r="U170" s="180"/>
      <c r="V170" s="180"/>
      <c r="W170" s="180"/>
      <c r="X170" s="180"/>
      <c r="Y170" s="180"/>
      <c r="Z170" s="180"/>
    </row>
    <row r="171" spans="1:26" x14ac:dyDescent="0.15">
      <c r="A171" s="180"/>
      <c r="B171" s="180"/>
      <c r="C171" s="180"/>
      <c r="D171" s="180"/>
      <c r="E171" s="180"/>
      <c r="F171" s="180"/>
      <c r="G171" s="180"/>
      <c r="H171" s="180"/>
      <c r="I171" s="180"/>
      <c r="J171" s="180"/>
      <c r="K171" s="180"/>
      <c r="L171" s="180"/>
      <c r="M171" s="180"/>
      <c r="N171" s="180"/>
      <c r="O171" s="180"/>
      <c r="P171" s="180"/>
      <c r="Q171" s="180"/>
      <c r="R171" s="180"/>
      <c r="S171" s="180"/>
      <c r="T171" s="180"/>
      <c r="U171" s="180"/>
      <c r="V171" s="180"/>
      <c r="W171" s="180"/>
      <c r="X171" s="180"/>
      <c r="Y171" s="180"/>
      <c r="Z171" s="180"/>
    </row>
    <row r="172" spans="1:26" x14ac:dyDescent="0.15">
      <c r="A172" s="180"/>
      <c r="B172" s="180"/>
      <c r="C172" s="180"/>
      <c r="D172" s="180"/>
      <c r="E172" s="180"/>
      <c r="F172" s="180"/>
      <c r="G172" s="180"/>
      <c r="H172" s="180"/>
      <c r="I172" s="180"/>
      <c r="J172" s="180"/>
      <c r="K172" s="180"/>
      <c r="L172" s="180"/>
      <c r="M172" s="180"/>
      <c r="N172" s="180"/>
      <c r="O172" s="180"/>
      <c r="P172" s="180"/>
      <c r="Q172" s="180"/>
      <c r="R172" s="180"/>
      <c r="S172" s="180"/>
      <c r="T172" s="180"/>
      <c r="U172" s="180"/>
      <c r="V172" s="180"/>
      <c r="W172" s="180"/>
      <c r="X172" s="180"/>
      <c r="Y172" s="180"/>
      <c r="Z172" s="180"/>
    </row>
    <row r="173" spans="1:26" x14ac:dyDescent="0.15">
      <c r="A173" s="180"/>
      <c r="B173" s="180"/>
      <c r="C173" s="180"/>
      <c r="D173" s="180"/>
      <c r="E173" s="180"/>
      <c r="F173" s="180"/>
      <c r="G173" s="180"/>
      <c r="H173" s="180"/>
      <c r="I173" s="180"/>
      <c r="J173" s="180"/>
      <c r="K173" s="180"/>
      <c r="L173" s="180"/>
      <c r="M173" s="180"/>
      <c r="N173" s="180"/>
      <c r="O173" s="180"/>
      <c r="P173" s="180"/>
      <c r="Q173" s="180"/>
      <c r="R173" s="180"/>
      <c r="S173" s="180"/>
      <c r="T173" s="180"/>
      <c r="U173" s="180"/>
      <c r="V173" s="180"/>
      <c r="W173" s="180"/>
      <c r="X173" s="180"/>
      <c r="Y173" s="180"/>
      <c r="Z173" s="180"/>
    </row>
    <row r="174" spans="1:26" x14ac:dyDescent="0.15">
      <c r="A174" s="180"/>
      <c r="B174" s="180"/>
      <c r="C174" s="180"/>
      <c r="D174" s="180"/>
      <c r="E174" s="180"/>
      <c r="F174" s="180"/>
      <c r="G174" s="180"/>
      <c r="H174" s="180"/>
      <c r="I174" s="180"/>
      <c r="J174" s="180"/>
      <c r="K174" s="180"/>
      <c r="L174" s="180"/>
      <c r="M174" s="180"/>
      <c r="N174" s="180"/>
      <c r="O174" s="180"/>
      <c r="P174" s="180"/>
      <c r="Q174" s="180"/>
      <c r="R174" s="180"/>
      <c r="S174" s="180"/>
      <c r="T174" s="180"/>
      <c r="U174" s="180"/>
      <c r="V174" s="180"/>
      <c r="W174" s="180"/>
      <c r="X174" s="180"/>
      <c r="Y174" s="180"/>
      <c r="Z174" s="180"/>
    </row>
    <row r="175" spans="1:26" x14ac:dyDescent="0.15">
      <c r="A175" s="180"/>
      <c r="B175" s="180"/>
      <c r="C175" s="180"/>
      <c r="D175" s="180"/>
      <c r="E175" s="180"/>
      <c r="F175" s="180"/>
      <c r="G175" s="180"/>
      <c r="H175" s="180"/>
      <c r="I175" s="180"/>
      <c r="J175" s="180"/>
      <c r="K175" s="180"/>
      <c r="L175" s="180"/>
      <c r="M175" s="180"/>
      <c r="N175" s="180"/>
      <c r="O175" s="180"/>
      <c r="P175" s="180"/>
      <c r="Q175" s="180"/>
      <c r="R175" s="180"/>
      <c r="S175" s="180"/>
      <c r="T175" s="180"/>
      <c r="U175" s="180"/>
      <c r="V175" s="180"/>
      <c r="W175" s="180"/>
      <c r="X175" s="180"/>
      <c r="Y175" s="180"/>
      <c r="Z175" s="180"/>
    </row>
    <row r="176" spans="1:26" x14ac:dyDescent="0.15">
      <c r="A176" s="180"/>
      <c r="B176" s="180"/>
      <c r="C176" s="180"/>
      <c r="D176" s="180"/>
      <c r="E176" s="180"/>
      <c r="F176" s="180"/>
      <c r="G176" s="180"/>
      <c r="H176" s="180"/>
      <c r="I176" s="180"/>
      <c r="J176" s="180"/>
      <c r="K176" s="180"/>
      <c r="L176" s="180"/>
      <c r="M176" s="180"/>
      <c r="N176" s="180"/>
      <c r="O176" s="180"/>
      <c r="P176" s="180"/>
      <c r="Q176" s="180"/>
      <c r="R176" s="180"/>
      <c r="S176" s="180"/>
      <c r="T176" s="180"/>
      <c r="U176" s="180"/>
      <c r="V176" s="180"/>
      <c r="W176" s="180"/>
      <c r="X176" s="180"/>
      <c r="Y176" s="180"/>
      <c r="Z176" s="180"/>
    </row>
    <row r="177" spans="1:26" x14ac:dyDescent="0.15">
      <c r="A177" s="180"/>
      <c r="B177" s="180"/>
      <c r="C177" s="180"/>
      <c r="D177" s="180"/>
      <c r="E177" s="180"/>
      <c r="F177" s="180"/>
      <c r="G177" s="180"/>
      <c r="H177" s="180"/>
      <c r="I177" s="180"/>
      <c r="J177" s="180"/>
      <c r="K177" s="180"/>
      <c r="L177" s="180"/>
      <c r="M177" s="180"/>
      <c r="N177" s="180"/>
      <c r="O177" s="180"/>
      <c r="P177" s="180"/>
      <c r="Q177" s="180"/>
      <c r="R177" s="180"/>
      <c r="S177" s="180"/>
      <c r="T177" s="180"/>
      <c r="U177" s="180"/>
      <c r="V177" s="180"/>
      <c r="W177" s="180"/>
      <c r="X177" s="180"/>
      <c r="Y177" s="180"/>
      <c r="Z177" s="180"/>
    </row>
    <row r="178" spans="1:26" x14ac:dyDescent="0.15">
      <c r="A178" s="180"/>
      <c r="B178" s="180"/>
      <c r="C178" s="180"/>
      <c r="D178" s="180"/>
      <c r="E178" s="180"/>
      <c r="F178" s="180"/>
      <c r="G178" s="180"/>
      <c r="H178" s="180"/>
      <c r="I178" s="180"/>
      <c r="J178" s="180"/>
      <c r="K178" s="180"/>
      <c r="L178" s="180"/>
      <c r="M178" s="180"/>
      <c r="N178" s="180"/>
      <c r="O178" s="180"/>
      <c r="P178" s="180"/>
      <c r="Q178" s="180"/>
      <c r="R178" s="180"/>
      <c r="S178" s="180"/>
      <c r="T178" s="180"/>
      <c r="U178" s="180"/>
      <c r="V178" s="180"/>
      <c r="W178" s="180"/>
      <c r="X178" s="180"/>
      <c r="Y178" s="180"/>
      <c r="Z178" s="180"/>
    </row>
    <row r="179" spans="1:26" x14ac:dyDescent="0.15">
      <c r="A179" s="180"/>
      <c r="B179" s="180"/>
      <c r="C179" s="180"/>
      <c r="D179" s="180"/>
      <c r="E179" s="180"/>
      <c r="F179" s="180"/>
      <c r="G179" s="180"/>
      <c r="H179" s="180"/>
      <c r="I179" s="180"/>
      <c r="J179" s="180"/>
      <c r="K179" s="180"/>
      <c r="L179" s="180"/>
      <c r="M179" s="180"/>
      <c r="N179" s="180"/>
      <c r="O179" s="180"/>
      <c r="P179" s="180"/>
      <c r="Q179" s="180"/>
      <c r="R179" s="180"/>
      <c r="S179" s="180"/>
      <c r="T179" s="180"/>
      <c r="U179" s="180"/>
      <c r="V179" s="180"/>
      <c r="W179" s="180"/>
      <c r="X179" s="180"/>
      <c r="Y179" s="180"/>
      <c r="Z179" s="180"/>
    </row>
    <row r="180" spans="1:26" x14ac:dyDescent="0.15">
      <c r="A180" s="180"/>
      <c r="B180" s="180"/>
      <c r="C180" s="180"/>
      <c r="D180" s="180"/>
      <c r="E180" s="180"/>
      <c r="F180" s="180"/>
      <c r="G180" s="180"/>
      <c r="H180" s="180"/>
      <c r="I180" s="180"/>
      <c r="J180" s="180"/>
      <c r="K180" s="180"/>
      <c r="L180" s="180"/>
      <c r="M180" s="180"/>
      <c r="N180" s="180"/>
      <c r="O180" s="180"/>
      <c r="P180" s="180"/>
      <c r="Q180" s="180"/>
      <c r="R180" s="180"/>
      <c r="S180" s="180"/>
      <c r="T180" s="180"/>
      <c r="U180" s="180"/>
      <c r="V180" s="180"/>
      <c r="W180" s="180"/>
      <c r="X180" s="180"/>
      <c r="Y180" s="180"/>
      <c r="Z180" s="180"/>
    </row>
    <row r="181" spans="1:26" x14ac:dyDescent="0.15">
      <c r="A181" s="180"/>
      <c r="B181" s="180"/>
      <c r="C181" s="180"/>
      <c r="D181" s="180"/>
      <c r="E181" s="180"/>
      <c r="F181" s="180"/>
      <c r="G181" s="180"/>
      <c r="H181" s="180"/>
      <c r="I181" s="180"/>
      <c r="J181" s="180"/>
      <c r="K181" s="180"/>
      <c r="L181" s="180"/>
      <c r="M181" s="180"/>
      <c r="N181" s="180"/>
      <c r="O181" s="180"/>
      <c r="P181" s="180"/>
      <c r="Q181" s="180"/>
      <c r="R181" s="180"/>
      <c r="S181" s="180"/>
      <c r="T181" s="180"/>
      <c r="U181" s="180"/>
      <c r="V181" s="180"/>
      <c r="W181" s="180"/>
      <c r="X181" s="180"/>
      <c r="Y181" s="180"/>
      <c r="Z181" s="180"/>
    </row>
    <row r="182" spans="1:26" x14ac:dyDescent="0.15">
      <c r="A182" s="180"/>
      <c r="B182" s="180"/>
      <c r="C182" s="180"/>
      <c r="D182" s="180"/>
      <c r="E182" s="180"/>
      <c r="F182" s="180"/>
      <c r="G182" s="180"/>
      <c r="H182" s="180"/>
      <c r="I182" s="180"/>
      <c r="J182" s="180"/>
      <c r="K182" s="180"/>
      <c r="L182" s="180"/>
      <c r="M182" s="180"/>
      <c r="N182" s="180"/>
      <c r="O182" s="180"/>
      <c r="P182" s="180"/>
      <c r="Q182" s="180"/>
      <c r="R182" s="180"/>
      <c r="S182" s="180"/>
      <c r="T182" s="180"/>
      <c r="U182" s="180"/>
      <c r="V182" s="180"/>
      <c r="W182" s="180"/>
      <c r="X182" s="180"/>
      <c r="Y182" s="180"/>
      <c r="Z182" s="180"/>
    </row>
    <row r="183" spans="1:26" x14ac:dyDescent="0.15">
      <c r="A183" s="180"/>
      <c r="B183" s="180"/>
      <c r="C183" s="180"/>
      <c r="D183" s="180"/>
      <c r="E183" s="180"/>
      <c r="F183" s="180"/>
      <c r="G183" s="180"/>
      <c r="H183" s="180"/>
      <c r="I183" s="180"/>
      <c r="J183" s="180"/>
      <c r="K183" s="180"/>
      <c r="L183" s="180"/>
      <c r="M183" s="180"/>
      <c r="N183" s="180"/>
      <c r="O183" s="180"/>
      <c r="P183" s="180"/>
      <c r="Q183" s="180"/>
      <c r="R183" s="180"/>
      <c r="S183" s="180"/>
      <c r="T183" s="180"/>
      <c r="U183" s="180"/>
      <c r="V183" s="180"/>
      <c r="W183" s="180"/>
      <c r="X183" s="180"/>
      <c r="Y183" s="180"/>
      <c r="Z183" s="180"/>
    </row>
    <row r="184" spans="1:26" x14ac:dyDescent="0.15">
      <c r="A184" s="180"/>
      <c r="B184" s="180"/>
      <c r="C184" s="180"/>
      <c r="D184" s="180"/>
      <c r="E184" s="180"/>
      <c r="F184" s="180"/>
      <c r="G184" s="180"/>
      <c r="H184" s="180"/>
      <c r="I184" s="180"/>
      <c r="J184" s="180"/>
      <c r="K184" s="180"/>
      <c r="L184" s="180"/>
      <c r="M184" s="180"/>
      <c r="N184" s="180"/>
      <c r="O184" s="180"/>
      <c r="P184" s="180"/>
      <c r="Q184" s="180"/>
      <c r="R184" s="180"/>
      <c r="S184" s="180"/>
      <c r="T184" s="180"/>
      <c r="U184" s="180"/>
      <c r="V184" s="180"/>
      <c r="W184" s="180"/>
      <c r="X184" s="180"/>
      <c r="Y184" s="180"/>
      <c r="Z184" s="180"/>
    </row>
    <row r="185" spans="1:26" x14ac:dyDescent="0.15">
      <c r="A185" s="180"/>
      <c r="B185" s="180"/>
      <c r="C185" s="180"/>
      <c r="D185" s="180"/>
      <c r="E185" s="180"/>
      <c r="F185" s="180"/>
      <c r="G185" s="180"/>
      <c r="H185" s="180"/>
      <c r="I185" s="180"/>
      <c r="J185" s="180"/>
      <c r="K185" s="180"/>
      <c r="L185" s="180"/>
      <c r="M185" s="180"/>
      <c r="N185" s="180"/>
      <c r="O185" s="180"/>
      <c r="P185" s="180"/>
      <c r="Q185" s="180"/>
      <c r="R185" s="180"/>
      <c r="S185" s="180"/>
      <c r="T185" s="180"/>
      <c r="U185" s="180"/>
      <c r="V185" s="180"/>
      <c r="W185" s="180"/>
      <c r="X185" s="180"/>
      <c r="Y185" s="180"/>
      <c r="Z185" s="180"/>
    </row>
    <row r="186" spans="1:26" x14ac:dyDescent="0.15">
      <c r="A186" s="180"/>
      <c r="B186" s="180"/>
      <c r="C186" s="180"/>
      <c r="D186" s="180"/>
      <c r="E186" s="180"/>
      <c r="F186" s="180"/>
      <c r="G186" s="180"/>
      <c r="H186" s="180"/>
      <c r="I186" s="180"/>
      <c r="J186" s="180"/>
      <c r="K186" s="180"/>
      <c r="L186" s="180"/>
      <c r="M186" s="180"/>
      <c r="N186" s="180"/>
      <c r="O186" s="180"/>
      <c r="P186" s="180"/>
      <c r="Q186" s="180"/>
      <c r="R186" s="180"/>
      <c r="S186" s="180"/>
      <c r="T186" s="180"/>
      <c r="U186" s="180"/>
      <c r="V186" s="180"/>
      <c r="W186" s="180"/>
      <c r="X186" s="180"/>
      <c r="Y186" s="180"/>
      <c r="Z186" s="180"/>
    </row>
    <row r="187" spans="1:26" x14ac:dyDescent="0.15">
      <c r="A187" s="180"/>
      <c r="B187" s="180"/>
      <c r="C187" s="180"/>
      <c r="D187" s="180"/>
      <c r="E187" s="180"/>
      <c r="F187" s="180"/>
      <c r="G187" s="180"/>
      <c r="H187" s="180"/>
      <c r="I187" s="180"/>
      <c r="J187" s="180"/>
      <c r="K187" s="180"/>
      <c r="L187" s="180"/>
      <c r="M187" s="180"/>
      <c r="N187" s="180"/>
      <c r="O187" s="180"/>
      <c r="P187" s="180"/>
      <c r="Q187" s="180"/>
      <c r="R187" s="180"/>
      <c r="S187" s="180"/>
      <c r="T187" s="180"/>
      <c r="U187" s="180"/>
      <c r="V187" s="180"/>
      <c r="W187" s="180"/>
      <c r="X187" s="180"/>
      <c r="Y187" s="180"/>
      <c r="Z187" s="180"/>
    </row>
    <row r="188" spans="1:26" x14ac:dyDescent="0.15">
      <c r="A188" s="180"/>
      <c r="B188" s="180"/>
      <c r="C188" s="180"/>
      <c r="D188" s="180"/>
      <c r="E188" s="180"/>
      <c r="F188" s="180"/>
      <c r="G188" s="180"/>
      <c r="H188" s="180"/>
      <c r="I188" s="180"/>
      <c r="J188" s="180"/>
      <c r="K188" s="180"/>
      <c r="L188" s="180"/>
      <c r="M188" s="180"/>
      <c r="N188" s="180"/>
      <c r="O188" s="180"/>
      <c r="P188" s="180"/>
      <c r="Q188" s="180"/>
      <c r="R188" s="180"/>
      <c r="S188" s="180"/>
      <c r="T188" s="180"/>
      <c r="U188" s="180"/>
      <c r="V188" s="180"/>
      <c r="W188" s="180"/>
      <c r="X188" s="180"/>
      <c r="Y188" s="180"/>
      <c r="Z188" s="180"/>
    </row>
    <row r="189" spans="1:26" x14ac:dyDescent="0.15">
      <c r="A189" s="180"/>
      <c r="B189" s="180"/>
      <c r="C189" s="180"/>
      <c r="D189" s="180"/>
      <c r="E189" s="180"/>
      <c r="F189" s="180"/>
      <c r="G189" s="180"/>
      <c r="H189" s="180"/>
      <c r="I189" s="180"/>
      <c r="J189" s="180"/>
      <c r="K189" s="180"/>
      <c r="L189" s="180"/>
      <c r="M189" s="180"/>
      <c r="N189" s="180"/>
      <c r="O189" s="180"/>
      <c r="P189" s="180"/>
      <c r="Q189" s="180"/>
      <c r="R189" s="180"/>
      <c r="S189" s="180"/>
      <c r="T189" s="180"/>
      <c r="U189" s="180"/>
      <c r="V189" s="180"/>
      <c r="W189" s="180"/>
      <c r="X189" s="180"/>
      <c r="Y189" s="180"/>
      <c r="Z189" s="180"/>
    </row>
    <row r="190" spans="1:26" x14ac:dyDescent="0.15">
      <c r="A190" s="180"/>
      <c r="B190" s="180"/>
      <c r="C190" s="180"/>
      <c r="D190" s="180"/>
      <c r="E190" s="180"/>
      <c r="F190" s="180"/>
      <c r="G190" s="180"/>
      <c r="H190" s="180"/>
      <c r="I190" s="180"/>
      <c r="J190" s="180"/>
      <c r="K190" s="180"/>
      <c r="L190" s="180"/>
      <c r="M190" s="180"/>
      <c r="N190" s="180"/>
      <c r="O190" s="180"/>
      <c r="P190" s="180"/>
      <c r="Q190" s="180"/>
      <c r="R190" s="180"/>
      <c r="S190" s="180"/>
      <c r="T190" s="180"/>
      <c r="U190" s="180"/>
      <c r="V190" s="180"/>
      <c r="W190" s="180"/>
      <c r="X190" s="180"/>
      <c r="Y190" s="180"/>
      <c r="Z190" s="180"/>
    </row>
    <row r="191" spans="1:26" x14ac:dyDescent="0.15">
      <c r="A191" s="180"/>
      <c r="B191" s="180"/>
      <c r="C191" s="180"/>
      <c r="D191" s="180"/>
      <c r="E191" s="180"/>
      <c r="F191" s="180"/>
      <c r="G191" s="180"/>
      <c r="H191" s="180"/>
      <c r="I191" s="180"/>
      <c r="J191" s="180"/>
      <c r="K191" s="180"/>
      <c r="L191" s="180"/>
      <c r="M191" s="180"/>
      <c r="N191" s="180"/>
      <c r="O191" s="180"/>
      <c r="P191" s="180"/>
      <c r="Q191" s="180"/>
      <c r="R191" s="180"/>
      <c r="S191" s="180"/>
      <c r="T191" s="180"/>
      <c r="U191" s="180"/>
      <c r="V191" s="180"/>
      <c r="W191" s="180"/>
      <c r="X191" s="180"/>
      <c r="Y191" s="180"/>
      <c r="Z191" s="180"/>
    </row>
    <row r="192" spans="1:26" x14ac:dyDescent="0.15">
      <c r="A192" s="180"/>
      <c r="B192" s="180"/>
      <c r="C192" s="180"/>
      <c r="D192" s="180"/>
      <c r="E192" s="180"/>
      <c r="F192" s="180"/>
      <c r="G192" s="180"/>
      <c r="H192" s="180"/>
      <c r="I192" s="180"/>
      <c r="J192" s="180"/>
      <c r="K192" s="180"/>
      <c r="L192" s="180"/>
      <c r="M192" s="180"/>
      <c r="N192" s="180"/>
      <c r="O192" s="180"/>
      <c r="P192" s="180"/>
      <c r="Q192" s="180"/>
      <c r="R192" s="180"/>
      <c r="S192" s="180"/>
      <c r="T192" s="180"/>
      <c r="U192" s="180"/>
      <c r="V192" s="180"/>
      <c r="W192" s="180"/>
      <c r="X192" s="180"/>
      <c r="Y192" s="180"/>
      <c r="Z192" s="180"/>
    </row>
    <row r="193" spans="1:26" x14ac:dyDescent="0.15">
      <c r="A193" s="180"/>
      <c r="B193" s="180"/>
      <c r="C193" s="180"/>
      <c r="D193" s="180"/>
      <c r="E193" s="180"/>
      <c r="F193" s="180"/>
      <c r="G193" s="180"/>
      <c r="H193" s="180"/>
      <c r="I193" s="180"/>
      <c r="J193" s="180"/>
      <c r="K193" s="180"/>
      <c r="L193" s="180"/>
      <c r="M193" s="180"/>
      <c r="N193" s="180"/>
      <c r="O193" s="180"/>
      <c r="P193" s="180"/>
      <c r="Q193" s="180"/>
      <c r="R193" s="180"/>
      <c r="S193" s="180"/>
      <c r="T193" s="180"/>
      <c r="U193" s="180"/>
      <c r="V193" s="180"/>
      <c r="W193" s="180"/>
      <c r="X193" s="180"/>
      <c r="Y193" s="180"/>
      <c r="Z193" s="180"/>
    </row>
    <row r="194" spans="1:26" x14ac:dyDescent="0.15">
      <c r="A194" s="180"/>
      <c r="B194" s="180"/>
      <c r="C194" s="180"/>
      <c r="D194" s="180"/>
      <c r="E194" s="180"/>
      <c r="F194" s="180"/>
      <c r="G194" s="180"/>
      <c r="H194" s="180"/>
      <c r="I194" s="180"/>
      <c r="J194" s="180"/>
      <c r="K194" s="180"/>
      <c r="L194" s="180"/>
      <c r="M194" s="180"/>
      <c r="N194" s="180"/>
      <c r="O194" s="180"/>
      <c r="P194" s="180"/>
      <c r="Q194" s="180"/>
      <c r="R194" s="180"/>
      <c r="S194" s="180"/>
      <c r="T194" s="180"/>
      <c r="U194" s="180"/>
      <c r="V194" s="180"/>
      <c r="W194" s="180"/>
      <c r="X194" s="180"/>
      <c r="Y194" s="180"/>
      <c r="Z194" s="180"/>
    </row>
    <row r="195" spans="1:26" x14ac:dyDescent="0.15">
      <c r="A195" s="180"/>
      <c r="B195" s="180"/>
      <c r="C195" s="180"/>
      <c r="D195" s="180"/>
      <c r="E195" s="180"/>
      <c r="F195" s="180"/>
      <c r="G195" s="180"/>
      <c r="H195" s="180"/>
      <c r="I195" s="180"/>
      <c r="J195" s="180"/>
      <c r="K195" s="180"/>
      <c r="L195" s="180"/>
      <c r="M195" s="180"/>
      <c r="N195" s="180"/>
      <c r="O195" s="180"/>
      <c r="P195" s="180"/>
      <c r="Q195" s="180"/>
      <c r="R195" s="180"/>
      <c r="S195" s="180"/>
      <c r="T195" s="180"/>
      <c r="U195" s="180"/>
      <c r="V195" s="180"/>
      <c r="W195" s="180"/>
      <c r="X195" s="180"/>
      <c r="Y195" s="180"/>
      <c r="Z195" s="180"/>
    </row>
    <row r="196" spans="1:26" x14ac:dyDescent="0.15">
      <c r="A196" s="180"/>
      <c r="B196" s="180"/>
      <c r="C196" s="180"/>
      <c r="D196" s="180"/>
      <c r="E196" s="180"/>
      <c r="F196" s="180"/>
      <c r="G196" s="180"/>
      <c r="H196" s="180"/>
      <c r="I196" s="180"/>
      <c r="J196" s="180"/>
      <c r="K196" s="180"/>
      <c r="L196" s="180"/>
      <c r="M196" s="180"/>
      <c r="N196" s="180"/>
      <c r="O196" s="180"/>
      <c r="P196" s="180"/>
      <c r="Q196" s="180"/>
      <c r="R196" s="180"/>
      <c r="S196" s="180"/>
      <c r="T196" s="180"/>
      <c r="U196" s="180"/>
      <c r="V196" s="180"/>
      <c r="W196" s="180"/>
      <c r="X196" s="180"/>
      <c r="Y196" s="180"/>
      <c r="Z196" s="180"/>
    </row>
    <row r="197" spans="1:26" x14ac:dyDescent="0.15">
      <c r="A197" s="180"/>
      <c r="B197" s="180"/>
      <c r="C197" s="180"/>
      <c r="D197" s="180"/>
      <c r="E197" s="180"/>
      <c r="F197" s="180"/>
      <c r="G197" s="180"/>
      <c r="H197" s="180"/>
      <c r="I197" s="180"/>
      <c r="J197" s="180"/>
      <c r="K197" s="180"/>
      <c r="L197" s="180"/>
      <c r="M197" s="180"/>
      <c r="N197" s="180"/>
      <c r="O197" s="180"/>
      <c r="P197" s="180"/>
      <c r="Q197" s="180"/>
      <c r="R197" s="180"/>
      <c r="S197" s="180"/>
      <c r="T197" s="180"/>
      <c r="U197" s="180"/>
      <c r="V197" s="180"/>
      <c r="W197" s="180"/>
      <c r="X197" s="180"/>
      <c r="Y197" s="180"/>
      <c r="Z197" s="180"/>
    </row>
    <row r="198" spans="1:26" x14ac:dyDescent="0.15">
      <c r="A198" s="180"/>
      <c r="B198" s="180"/>
      <c r="C198" s="180"/>
      <c r="D198" s="180"/>
      <c r="E198" s="180"/>
      <c r="F198" s="180"/>
      <c r="G198" s="180"/>
      <c r="H198" s="180"/>
      <c r="I198" s="180"/>
      <c r="J198" s="180"/>
      <c r="K198" s="180"/>
      <c r="L198" s="180"/>
      <c r="M198" s="180"/>
      <c r="N198" s="180"/>
      <c r="O198" s="180"/>
      <c r="P198" s="180"/>
      <c r="Q198" s="180"/>
      <c r="R198" s="180"/>
      <c r="S198" s="180"/>
      <c r="T198" s="180"/>
      <c r="U198" s="180"/>
      <c r="V198" s="180"/>
      <c r="W198" s="180"/>
      <c r="X198" s="180"/>
      <c r="Y198" s="180"/>
      <c r="Z198" s="180"/>
    </row>
    <row r="199" spans="1:26" x14ac:dyDescent="0.15">
      <c r="A199" s="180"/>
      <c r="B199" s="180"/>
      <c r="C199" s="180"/>
      <c r="D199" s="180"/>
      <c r="E199" s="180"/>
      <c r="F199" s="180"/>
      <c r="G199" s="180"/>
      <c r="H199" s="180"/>
      <c r="I199" s="180"/>
      <c r="J199" s="180"/>
      <c r="K199" s="180"/>
      <c r="L199" s="180"/>
      <c r="M199" s="180"/>
      <c r="N199" s="180"/>
      <c r="O199" s="180"/>
      <c r="P199" s="180"/>
      <c r="Q199" s="180"/>
      <c r="R199" s="180"/>
      <c r="S199" s="180"/>
      <c r="T199" s="180"/>
      <c r="U199" s="180"/>
      <c r="V199" s="180"/>
      <c r="W199" s="180"/>
      <c r="X199" s="180"/>
      <c r="Y199" s="180"/>
      <c r="Z199" s="180"/>
    </row>
    <row r="200" spans="1:26" x14ac:dyDescent="0.15">
      <c r="A200" s="180"/>
      <c r="B200" s="180"/>
      <c r="C200" s="180"/>
      <c r="D200" s="180"/>
      <c r="E200" s="180"/>
      <c r="F200" s="180"/>
      <c r="G200" s="180"/>
      <c r="H200" s="180"/>
      <c r="I200" s="180"/>
      <c r="J200" s="180"/>
      <c r="K200" s="180"/>
      <c r="L200" s="180"/>
      <c r="M200" s="180"/>
      <c r="N200" s="180"/>
      <c r="O200" s="180"/>
      <c r="P200" s="180"/>
      <c r="Q200" s="180"/>
      <c r="R200" s="180"/>
      <c r="S200" s="180"/>
      <c r="T200" s="180"/>
      <c r="U200" s="180"/>
      <c r="V200" s="180"/>
      <c r="W200" s="180"/>
      <c r="X200" s="180"/>
      <c r="Y200" s="180"/>
      <c r="Z200" s="180"/>
    </row>
    <row r="201" spans="1:26" x14ac:dyDescent="0.15">
      <c r="A201" s="180"/>
      <c r="B201" s="180"/>
      <c r="C201" s="180"/>
      <c r="D201" s="180"/>
      <c r="E201" s="180"/>
      <c r="F201" s="180"/>
      <c r="G201" s="180"/>
      <c r="H201" s="180"/>
      <c r="I201" s="180"/>
      <c r="J201" s="180"/>
      <c r="K201" s="180"/>
      <c r="L201" s="180"/>
      <c r="M201" s="180"/>
      <c r="N201" s="180"/>
      <c r="O201" s="180"/>
      <c r="P201" s="180"/>
      <c r="Q201" s="180"/>
      <c r="R201" s="180"/>
      <c r="S201" s="180"/>
      <c r="T201" s="180"/>
      <c r="U201" s="180"/>
      <c r="V201" s="180"/>
      <c r="W201" s="180"/>
      <c r="X201" s="180"/>
      <c r="Y201" s="180"/>
      <c r="Z201" s="180"/>
    </row>
    <row r="202" spans="1:26" x14ac:dyDescent="0.15">
      <c r="A202" s="180"/>
      <c r="B202" s="180"/>
      <c r="C202" s="180"/>
      <c r="D202" s="180"/>
      <c r="E202" s="180"/>
      <c r="F202" s="180"/>
      <c r="G202" s="180"/>
      <c r="H202" s="180"/>
      <c r="I202" s="180"/>
      <c r="J202" s="180"/>
      <c r="K202" s="180"/>
      <c r="L202" s="180"/>
      <c r="M202" s="180"/>
      <c r="N202" s="180"/>
      <c r="O202" s="180"/>
      <c r="P202" s="180"/>
      <c r="Q202" s="180"/>
      <c r="R202" s="180"/>
      <c r="S202" s="180"/>
      <c r="T202" s="180"/>
      <c r="U202" s="180"/>
      <c r="V202" s="180"/>
      <c r="W202" s="180"/>
      <c r="X202" s="180"/>
      <c r="Y202" s="180"/>
      <c r="Z202" s="180"/>
    </row>
    <row r="203" spans="1:26" x14ac:dyDescent="0.15">
      <c r="A203" s="180"/>
      <c r="B203" s="180"/>
      <c r="C203" s="180"/>
      <c r="D203" s="180"/>
      <c r="E203" s="180"/>
      <c r="F203" s="180"/>
      <c r="G203" s="180"/>
      <c r="H203" s="180"/>
      <c r="I203" s="180"/>
      <c r="J203" s="180"/>
      <c r="K203" s="180"/>
      <c r="L203" s="180"/>
      <c r="M203" s="180"/>
      <c r="N203" s="180"/>
      <c r="O203" s="180"/>
      <c r="P203" s="180"/>
      <c r="Q203" s="180"/>
      <c r="R203" s="180"/>
      <c r="S203" s="180"/>
      <c r="T203" s="180"/>
      <c r="U203" s="180"/>
      <c r="V203" s="180"/>
      <c r="W203" s="180"/>
      <c r="X203" s="180"/>
      <c r="Y203" s="180"/>
      <c r="Z203" s="180"/>
    </row>
    <row r="204" spans="1:26" x14ac:dyDescent="0.15">
      <c r="A204" s="180"/>
      <c r="B204" s="180"/>
      <c r="C204" s="180"/>
      <c r="D204" s="180"/>
      <c r="E204" s="180"/>
      <c r="F204" s="180"/>
      <c r="G204" s="180"/>
      <c r="H204" s="180"/>
      <c r="I204" s="180"/>
      <c r="J204" s="180"/>
      <c r="K204" s="180"/>
      <c r="L204" s="180"/>
      <c r="M204" s="180"/>
      <c r="N204" s="180"/>
      <c r="O204" s="180"/>
      <c r="P204" s="180"/>
      <c r="Q204" s="180"/>
      <c r="R204" s="180"/>
      <c r="S204" s="180"/>
      <c r="T204" s="180"/>
      <c r="U204" s="180"/>
      <c r="V204" s="180"/>
      <c r="W204" s="180"/>
      <c r="X204" s="180"/>
      <c r="Y204" s="180"/>
      <c r="Z204" s="180"/>
    </row>
    <row r="205" spans="1:26" x14ac:dyDescent="0.15">
      <c r="A205" s="180"/>
      <c r="B205" s="180"/>
      <c r="C205" s="180"/>
      <c r="D205" s="180"/>
      <c r="E205" s="180"/>
      <c r="F205" s="180"/>
      <c r="G205" s="180"/>
      <c r="H205" s="180"/>
      <c r="I205" s="180"/>
      <c r="J205" s="180"/>
      <c r="K205" s="180"/>
      <c r="L205" s="180"/>
      <c r="M205" s="180"/>
      <c r="N205" s="180"/>
      <c r="O205" s="180"/>
      <c r="P205" s="180"/>
      <c r="Q205" s="180"/>
      <c r="R205" s="180"/>
      <c r="S205" s="180"/>
      <c r="T205" s="180"/>
      <c r="U205" s="180"/>
      <c r="V205" s="180"/>
      <c r="W205" s="180"/>
      <c r="X205" s="180"/>
      <c r="Y205" s="180"/>
      <c r="Z205" s="180"/>
    </row>
    <row r="206" spans="1:26" x14ac:dyDescent="0.15">
      <c r="A206" s="180"/>
      <c r="B206" s="180"/>
      <c r="C206" s="180"/>
      <c r="D206" s="180"/>
      <c r="E206" s="180"/>
      <c r="F206" s="180"/>
      <c r="G206" s="180"/>
      <c r="H206" s="180"/>
      <c r="I206" s="180"/>
      <c r="J206" s="180"/>
      <c r="K206" s="180"/>
      <c r="L206" s="180"/>
      <c r="M206" s="180"/>
      <c r="N206" s="180"/>
      <c r="O206" s="180"/>
      <c r="P206" s="180"/>
      <c r="Q206" s="180"/>
      <c r="R206" s="180"/>
      <c r="S206" s="180"/>
      <c r="T206" s="180"/>
      <c r="U206" s="180"/>
      <c r="V206" s="180"/>
      <c r="W206" s="180"/>
      <c r="X206" s="180"/>
      <c r="Y206" s="180"/>
      <c r="Z206" s="180"/>
    </row>
    <row r="207" spans="1:26" x14ac:dyDescent="0.15">
      <c r="A207" s="180"/>
      <c r="B207" s="180"/>
      <c r="C207" s="180"/>
      <c r="D207" s="180"/>
      <c r="E207" s="180"/>
      <c r="F207" s="180"/>
      <c r="G207" s="180"/>
      <c r="H207" s="180"/>
      <c r="I207" s="180"/>
      <c r="J207" s="180"/>
      <c r="K207" s="180"/>
      <c r="L207" s="180"/>
      <c r="M207" s="180"/>
      <c r="N207" s="180"/>
      <c r="O207" s="180"/>
      <c r="P207" s="180"/>
      <c r="Q207" s="180"/>
      <c r="R207" s="180"/>
      <c r="S207" s="180"/>
      <c r="T207" s="180"/>
      <c r="U207" s="180"/>
      <c r="V207" s="180"/>
      <c r="W207" s="180"/>
      <c r="X207" s="180"/>
      <c r="Y207" s="180"/>
      <c r="Z207" s="180"/>
    </row>
    <row r="208" spans="1:26" x14ac:dyDescent="0.15">
      <c r="A208" s="180"/>
      <c r="B208" s="180"/>
      <c r="C208" s="180"/>
      <c r="D208" s="180"/>
      <c r="E208" s="180"/>
      <c r="F208" s="180"/>
      <c r="G208" s="180"/>
      <c r="H208" s="180"/>
      <c r="I208" s="180"/>
      <c r="J208" s="180"/>
      <c r="K208" s="180"/>
      <c r="L208" s="180"/>
      <c r="M208" s="180"/>
      <c r="N208" s="180"/>
      <c r="O208" s="180"/>
      <c r="P208" s="180"/>
      <c r="Q208" s="180"/>
      <c r="R208" s="180"/>
      <c r="S208" s="180"/>
      <c r="T208" s="180"/>
      <c r="U208" s="180"/>
      <c r="V208" s="180"/>
      <c r="W208" s="180"/>
      <c r="X208" s="180"/>
      <c r="Y208" s="180"/>
      <c r="Z208" s="180"/>
    </row>
    <row r="209" spans="1:26" x14ac:dyDescent="0.15">
      <c r="A209" s="180"/>
      <c r="B209" s="180"/>
      <c r="C209" s="180"/>
      <c r="D209" s="180"/>
      <c r="E209" s="180"/>
      <c r="F209" s="180"/>
      <c r="G209" s="180"/>
      <c r="H209" s="180"/>
      <c r="I209" s="180"/>
      <c r="J209" s="180"/>
      <c r="K209" s="180"/>
      <c r="L209" s="180"/>
      <c r="M209" s="180"/>
      <c r="N209" s="180"/>
      <c r="O209" s="180"/>
      <c r="P209" s="180"/>
      <c r="Q209" s="180"/>
      <c r="R209" s="180"/>
      <c r="S209" s="180"/>
      <c r="T209" s="180"/>
      <c r="U209" s="180"/>
      <c r="V209" s="180"/>
      <c r="W209" s="180"/>
      <c r="X209" s="180"/>
      <c r="Y209" s="180"/>
      <c r="Z209" s="180"/>
    </row>
    <row r="210" spans="1:26" x14ac:dyDescent="0.15">
      <c r="A210" s="180"/>
      <c r="B210" s="180"/>
      <c r="C210" s="180"/>
      <c r="D210" s="180"/>
      <c r="E210" s="180"/>
      <c r="F210" s="180"/>
      <c r="G210" s="180"/>
      <c r="H210" s="180"/>
      <c r="I210" s="180"/>
      <c r="J210" s="180"/>
      <c r="K210" s="180"/>
      <c r="L210" s="180"/>
      <c r="M210" s="180"/>
      <c r="N210" s="180"/>
      <c r="O210" s="180"/>
      <c r="P210" s="180"/>
      <c r="Q210" s="180"/>
      <c r="R210" s="180"/>
      <c r="S210" s="180"/>
      <c r="T210" s="180"/>
      <c r="U210" s="180"/>
      <c r="V210" s="180"/>
      <c r="W210" s="180"/>
      <c r="X210" s="180"/>
      <c r="Y210" s="180"/>
      <c r="Z210" s="180"/>
    </row>
    <row r="211" spans="1:26" x14ac:dyDescent="0.15">
      <c r="A211" s="180"/>
      <c r="B211" s="180"/>
      <c r="C211" s="180"/>
      <c r="D211" s="180"/>
      <c r="E211" s="180"/>
      <c r="F211" s="180"/>
      <c r="G211" s="180"/>
      <c r="H211" s="180"/>
      <c r="I211" s="180"/>
      <c r="J211" s="180"/>
      <c r="K211" s="180"/>
      <c r="L211" s="180"/>
      <c r="M211" s="180"/>
      <c r="N211" s="180"/>
      <c r="O211" s="180"/>
      <c r="P211" s="180"/>
      <c r="Q211" s="180"/>
      <c r="R211" s="180"/>
      <c r="S211" s="180"/>
      <c r="T211" s="180"/>
      <c r="U211" s="180"/>
      <c r="V211" s="180"/>
      <c r="W211" s="180"/>
      <c r="X211" s="180"/>
      <c r="Y211" s="180"/>
      <c r="Z211" s="180"/>
    </row>
    <row r="212" spans="1:26" x14ac:dyDescent="0.15">
      <c r="A212" s="180"/>
      <c r="B212" s="180"/>
      <c r="C212" s="180"/>
      <c r="D212" s="180"/>
      <c r="E212" s="180"/>
      <c r="F212" s="180"/>
      <c r="G212" s="180"/>
      <c r="H212" s="180"/>
      <c r="I212" s="180"/>
      <c r="J212" s="180"/>
      <c r="K212" s="180"/>
      <c r="L212" s="180"/>
      <c r="M212" s="180"/>
      <c r="N212" s="180"/>
      <c r="O212" s="180"/>
      <c r="P212" s="180"/>
      <c r="Q212" s="180"/>
      <c r="R212" s="180"/>
      <c r="S212" s="180"/>
      <c r="T212" s="180"/>
      <c r="U212" s="180"/>
      <c r="V212" s="180"/>
      <c r="W212" s="180"/>
      <c r="X212" s="180"/>
      <c r="Y212" s="180"/>
      <c r="Z212" s="180"/>
    </row>
    <row r="213" spans="1:26" x14ac:dyDescent="0.15">
      <c r="A213" s="180"/>
      <c r="B213" s="180"/>
      <c r="C213" s="180"/>
      <c r="D213" s="180"/>
      <c r="E213" s="180"/>
      <c r="F213" s="180"/>
      <c r="G213" s="180"/>
      <c r="H213" s="180"/>
      <c r="I213" s="180"/>
      <c r="J213" s="180"/>
      <c r="K213" s="180"/>
      <c r="L213" s="180"/>
      <c r="M213" s="180"/>
      <c r="N213" s="180"/>
      <c r="O213" s="180"/>
      <c r="P213" s="180"/>
      <c r="Q213" s="180"/>
      <c r="R213" s="180"/>
      <c r="S213" s="180"/>
      <c r="T213" s="180"/>
      <c r="U213" s="180"/>
      <c r="V213" s="180"/>
      <c r="W213" s="180"/>
      <c r="X213" s="180"/>
      <c r="Y213" s="180"/>
      <c r="Z213" s="180"/>
    </row>
    <row r="214" spans="1:26" x14ac:dyDescent="0.15">
      <c r="A214" s="180"/>
      <c r="B214" s="180"/>
      <c r="C214" s="180"/>
      <c r="D214" s="180"/>
      <c r="E214" s="180"/>
      <c r="F214" s="180"/>
      <c r="G214" s="180"/>
      <c r="H214" s="180"/>
      <c r="I214" s="180"/>
      <c r="J214" s="180"/>
      <c r="K214" s="180"/>
      <c r="L214" s="180"/>
      <c r="M214" s="180"/>
      <c r="N214" s="180"/>
      <c r="O214" s="180"/>
      <c r="P214" s="180"/>
      <c r="Q214" s="180"/>
      <c r="R214" s="180"/>
      <c r="S214" s="180"/>
      <c r="T214" s="180"/>
      <c r="U214" s="180"/>
      <c r="V214" s="180"/>
      <c r="W214" s="180"/>
      <c r="X214" s="180"/>
      <c r="Y214" s="180"/>
      <c r="Z214" s="180"/>
    </row>
    <row r="215" spans="1:26" x14ac:dyDescent="0.15">
      <c r="A215" s="180"/>
      <c r="B215" s="180"/>
      <c r="C215" s="180"/>
      <c r="D215" s="180"/>
      <c r="E215" s="180"/>
      <c r="F215" s="180"/>
      <c r="G215" s="180"/>
      <c r="H215" s="180"/>
      <c r="I215" s="180"/>
      <c r="J215" s="180"/>
      <c r="K215" s="180"/>
      <c r="L215" s="180"/>
      <c r="M215" s="180"/>
      <c r="N215" s="180"/>
      <c r="O215" s="180"/>
      <c r="P215" s="180"/>
      <c r="Q215" s="180"/>
      <c r="R215" s="180"/>
      <c r="S215" s="180"/>
      <c r="T215" s="180"/>
      <c r="U215" s="180"/>
      <c r="V215" s="180"/>
      <c r="W215" s="180"/>
      <c r="X215" s="180"/>
      <c r="Y215" s="180"/>
      <c r="Z215" s="180"/>
    </row>
    <row r="216" spans="1:26" x14ac:dyDescent="0.15">
      <c r="A216" s="180"/>
      <c r="B216" s="180"/>
      <c r="C216" s="180"/>
      <c r="D216" s="180"/>
      <c r="E216" s="180"/>
      <c r="F216" s="180"/>
      <c r="G216" s="180"/>
      <c r="H216" s="180"/>
      <c r="I216" s="180"/>
      <c r="J216" s="180"/>
      <c r="K216" s="180"/>
      <c r="L216" s="180"/>
      <c r="M216" s="180"/>
      <c r="N216" s="180"/>
      <c r="O216" s="180"/>
      <c r="P216" s="180"/>
      <c r="Q216" s="180"/>
      <c r="R216" s="180"/>
      <c r="S216" s="180"/>
      <c r="T216" s="180"/>
      <c r="U216" s="180"/>
      <c r="V216" s="180"/>
      <c r="W216" s="180"/>
      <c r="X216" s="180"/>
      <c r="Y216" s="180"/>
      <c r="Z216" s="180"/>
    </row>
    <row r="217" spans="1:26" x14ac:dyDescent="0.15">
      <c r="A217" s="180"/>
      <c r="B217" s="180"/>
      <c r="C217" s="180"/>
      <c r="D217" s="180"/>
      <c r="E217" s="180"/>
      <c r="F217" s="180"/>
      <c r="G217" s="180"/>
      <c r="H217" s="180"/>
      <c r="I217" s="180"/>
      <c r="J217" s="180"/>
      <c r="K217" s="180"/>
      <c r="L217" s="180"/>
      <c r="M217" s="180"/>
      <c r="N217" s="180"/>
      <c r="O217" s="180"/>
      <c r="P217" s="180"/>
      <c r="Q217" s="180"/>
      <c r="R217" s="180"/>
      <c r="S217" s="180"/>
      <c r="T217" s="180"/>
      <c r="U217" s="180"/>
      <c r="V217" s="180"/>
      <c r="W217" s="180"/>
      <c r="X217" s="180"/>
      <c r="Y217" s="180"/>
      <c r="Z217" s="180"/>
    </row>
    <row r="218" spans="1:26" x14ac:dyDescent="0.15">
      <c r="A218" s="180"/>
      <c r="B218" s="180"/>
      <c r="C218" s="180"/>
      <c r="D218" s="180"/>
      <c r="E218" s="180"/>
      <c r="F218" s="180"/>
      <c r="G218" s="180"/>
      <c r="H218" s="180"/>
      <c r="I218" s="180"/>
      <c r="J218" s="180"/>
      <c r="K218" s="180"/>
      <c r="L218" s="180"/>
      <c r="M218" s="180"/>
      <c r="N218" s="180"/>
      <c r="O218" s="180"/>
      <c r="P218" s="180"/>
      <c r="Q218" s="180"/>
      <c r="R218" s="180"/>
      <c r="S218" s="180"/>
      <c r="T218" s="180"/>
      <c r="U218" s="180"/>
      <c r="V218" s="180"/>
      <c r="W218" s="180"/>
      <c r="X218" s="180"/>
      <c r="Y218" s="180"/>
      <c r="Z218" s="180"/>
    </row>
    <row r="219" spans="1:26" x14ac:dyDescent="0.15">
      <c r="A219" s="180"/>
      <c r="B219" s="180"/>
      <c r="C219" s="180"/>
      <c r="D219" s="180"/>
      <c r="E219" s="180"/>
      <c r="F219" s="180"/>
      <c r="G219" s="180"/>
      <c r="H219" s="180"/>
      <c r="I219" s="180"/>
      <c r="J219" s="180"/>
      <c r="K219" s="180"/>
      <c r="L219" s="180"/>
      <c r="M219" s="180"/>
      <c r="N219" s="180"/>
      <c r="O219" s="180"/>
      <c r="P219" s="180"/>
      <c r="Q219" s="180"/>
      <c r="R219" s="180"/>
      <c r="S219" s="180"/>
      <c r="T219" s="180"/>
      <c r="U219" s="180"/>
      <c r="V219" s="180"/>
      <c r="W219" s="180"/>
      <c r="X219" s="180"/>
      <c r="Y219" s="180"/>
      <c r="Z219" s="180"/>
    </row>
    <row r="220" spans="1:26" x14ac:dyDescent="0.15">
      <c r="A220" s="180"/>
      <c r="B220" s="180"/>
      <c r="C220" s="180"/>
      <c r="D220" s="180"/>
      <c r="E220" s="180"/>
      <c r="F220" s="180"/>
      <c r="G220" s="180"/>
      <c r="H220" s="180"/>
      <c r="I220" s="180"/>
      <c r="J220" s="180"/>
      <c r="K220" s="180"/>
      <c r="L220" s="180"/>
      <c r="M220" s="180"/>
      <c r="N220" s="180"/>
      <c r="O220" s="180"/>
      <c r="P220" s="180"/>
      <c r="Q220" s="180"/>
      <c r="R220" s="180"/>
      <c r="S220" s="180"/>
      <c r="T220" s="180"/>
      <c r="U220" s="180"/>
      <c r="V220" s="180"/>
      <c r="W220" s="180"/>
      <c r="X220" s="180"/>
      <c r="Y220" s="180"/>
      <c r="Z220" s="180"/>
    </row>
    <row r="221" spans="1:26" x14ac:dyDescent="0.15">
      <c r="A221" s="180"/>
      <c r="B221" s="180"/>
      <c r="C221" s="180"/>
      <c r="D221" s="180"/>
      <c r="E221" s="180"/>
      <c r="F221" s="180"/>
      <c r="G221" s="180"/>
      <c r="H221" s="180"/>
      <c r="I221" s="180"/>
      <c r="J221" s="180"/>
      <c r="K221" s="180"/>
      <c r="L221" s="180"/>
      <c r="M221" s="180"/>
      <c r="N221" s="180"/>
      <c r="O221" s="180"/>
      <c r="P221" s="180"/>
      <c r="Q221" s="180"/>
      <c r="R221" s="180"/>
      <c r="S221" s="180"/>
      <c r="T221" s="180"/>
      <c r="U221" s="180"/>
      <c r="V221" s="180"/>
      <c r="W221" s="180"/>
      <c r="X221" s="180"/>
      <c r="Y221" s="180"/>
      <c r="Z221" s="180"/>
    </row>
    <row r="222" spans="1:26" x14ac:dyDescent="0.15">
      <c r="A222" s="180"/>
      <c r="B222" s="180"/>
      <c r="C222" s="180"/>
      <c r="D222" s="180"/>
      <c r="E222" s="180"/>
      <c r="F222" s="180"/>
      <c r="G222" s="180"/>
      <c r="H222" s="180"/>
      <c r="I222" s="180"/>
      <c r="J222" s="180"/>
      <c r="K222" s="180"/>
      <c r="L222" s="180"/>
      <c r="M222" s="180"/>
      <c r="N222" s="180"/>
      <c r="O222" s="180"/>
      <c r="P222" s="180"/>
      <c r="Q222" s="180"/>
      <c r="R222" s="180"/>
      <c r="S222" s="180"/>
      <c r="T222" s="180"/>
      <c r="U222" s="180"/>
      <c r="V222" s="180"/>
      <c r="W222" s="180"/>
      <c r="X222" s="180"/>
      <c r="Y222" s="180"/>
      <c r="Z222" s="180"/>
    </row>
    <row r="223" spans="1:26" x14ac:dyDescent="0.15">
      <c r="A223" s="180"/>
      <c r="B223" s="180"/>
      <c r="C223" s="180"/>
      <c r="D223" s="180"/>
      <c r="E223" s="180"/>
      <c r="F223" s="180"/>
      <c r="G223" s="180"/>
      <c r="H223" s="180"/>
      <c r="I223" s="180"/>
      <c r="J223" s="180"/>
      <c r="K223" s="180"/>
      <c r="L223" s="180"/>
      <c r="M223" s="180"/>
      <c r="N223" s="180"/>
      <c r="O223" s="180"/>
      <c r="P223" s="180"/>
      <c r="Q223" s="180"/>
      <c r="R223" s="180"/>
      <c r="S223" s="180"/>
      <c r="T223" s="180"/>
      <c r="U223" s="180"/>
      <c r="V223" s="180"/>
      <c r="W223" s="180"/>
      <c r="X223" s="180"/>
      <c r="Y223" s="180"/>
      <c r="Z223" s="180"/>
    </row>
    <row r="224" spans="1:26" x14ac:dyDescent="0.15">
      <c r="A224" s="180"/>
      <c r="B224" s="180"/>
      <c r="C224" s="180"/>
      <c r="D224" s="180"/>
      <c r="E224" s="180"/>
      <c r="F224" s="180"/>
      <c r="G224" s="180"/>
      <c r="H224" s="180"/>
      <c r="I224" s="180"/>
      <c r="J224" s="180"/>
      <c r="K224" s="180"/>
      <c r="L224" s="180"/>
      <c r="M224" s="180"/>
      <c r="N224" s="180"/>
      <c r="O224" s="180"/>
      <c r="P224" s="180"/>
      <c r="Q224" s="180"/>
      <c r="R224" s="180"/>
      <c r="S224" s="180"/>
      <c r="T224" s="180"/>
      <c r="U224" s="180"/>
      <c r="V224" s="180"/>
      <c r="W224" s="180"/>
      <c r="X224" s="180"/>
      <c r="Y224" s="180"/>
      <c r="Z224" s="180"/>
    </row>
    <row r="225" spans="1:26" x14ac:dyDescent="0.15">
      <c r="A225" s="180"/>
      <c r="B225" s="180"/>
      <c r="C225" s="180"/>
      <c r="D225" s="180"/>
      <c r="E225" s="180"/>
      <c r="F225" s="180"/>
      <c r="G225" s="180"/>
      <c r="H225" s="180"/>
      <c r="I225" s="180"/>
      <c r="J225" s="180"/>
      <c r="K225" s="180"/>
      <c r="L225" s="180"/>
      <c r="M225" s="180"/>
      <c r="N225" s="180"/>
      <c r="O225" s="180"/>
      <c r="P225" s="180"/>
      <c r="Q225" s="180"/>
      <c r="R225" s="180"/>
      <c r="S225" s="180"/>
      <c r="T225" s="180"/>
      <c r="U225" s="180"/>
      <c r="V225" s="180"/>
      <c r="W225" s="180"/>
      <c r="X225" s="180"/>
      <c r="Y225" s="180"/>
      <c r="Z225" s="180"/>
    </row>
    <row r="226" spans="1:26" x14ac:dyDescent="0.15">
      <c r="A226" s="180"/>
      <c r="B226" s="180"/>
      <c r="C226" s="180"/>
      <c r="D226" s="180"/>
      <c r="E226" s="180"/>
      <c r="F226" s="180"/>
      <c r="G226" s="180"/>
      <c r="H226" s="180"/>
      <c r="I226" s="180"/>
      <c r="J226" s="180"/>
      <c r="K226" s="180"/>
      <c r="L226" s="180"/>
      <c r="M226" s="180"/>
      <c r="N226" s="180"/>
      <c r="O226" s="180"/>
      <c r="P226" s="180"/>
      <c r="Q226" s="180"/>
      <c r="R226" s="180"/>
      <c r="S226" s="180"/>
      <c r="T226" s="180"/>
      <c r="U226" s="180"/>
      <c r="V226" s="180"/>
      <c r="W226" s="180"/>
      <c r="X226" s="180"/>
      <c r="Y226" s="180"/>
      <c r="Z226" s="180"/>
    </row>
    <row r="227" spans="1:26" x14ac:dyDescent="0.15">
      <c r="A227" s="180"/>
      <c r="B227" s="180"/>
      <c r="C227" s="180"/>
      <c r="D227" s="180"/>
      <c r="E227" s="180"/>
      <c r="F227" s="180"/>
      <c r="G227" s="180"/>
      <c r="H227" s="180"/>
      <c r="I227" s="180"/>
      <c r="J227" s="180"/>
      <c r="K227" s="180"/>
      <c r="L227" s="180"/>
      <c r="M227" s="180"/>
      <c r="N227" s="180"/>
      <c r="O227" s="180"/>
      <c r="P227" s="180"/>
      <c r="Q227" s="180"/>
      <c r="R227" s="180"/>
      <c r="S227" s="180"/>
      <c r="T227" s="180"/>
      <c r="U227" s="180"/>
      <c r="V227" s="180"/>
      <c r="W227" s="180"/>
      <c r="X227" s="180"/>
      <c r="Y227" s="180"/>
      <c r="Z227" s="180"/>
    </row>
    <row r="228" spans="1:26" x14ac:dyDescent="0.15">
      <c r="A228" s="180"/>
      <c r="B228" s="180"/>
      <c r="C228" s="180"/>
      <c r="D228" s="180"/>
      <c r="E228" s="180"/>
      <c r="F228" s="180"/>
      <c r="G228" s="180"/>
      <c r="H228" s="180"/>
      <c r="I228" s="180"/>
      <c r="J228" s="180"/>
      <c r="K228" s="180"/>
      <c r="L228" s="180"/>
      <c r="M228" s="180"/>
      <c r="N228" s="180"/>
      <c r="O228" s="180"/>
      <c r="P228" s="180"/>
      <c r="Q228" s="180"/>
      <c r="R228" s="180"/>
      <c r="S228" s="180"/>
      <c r="T228" s="180"/>
      <c r="U228" s="180"/>
      <c r="V228" s="180"/>
      <c r="W228" s="180"/>
      <c r="X228" s="180"/>
      <c r="Y228" s="180"/>
      <c r="Z228" s="180"/>
    </row>
    <row r="229" spans="1:26" x14ac:dyDescent="0.15">
      <c r="A229" s="180"/>
      <c r="B229" s="180"/>
      <c r="C229" s="180"/>
      <c r="D229" s="180"/>
      <c r="E229" s="180"/>
      <c r="F229" s="180"/>
      <c r="G229" s="180"/>
      <c r="H229" s="180"/>
      <c r="I229" s="180"/>
      <c r="J229" s="180"/>
      <c r="K229" s="180"/>
      <c r="L229" s="180"/>
      <c r="M229" s="180"/>
      <c r="N229" s="180"/>
      <c r="O229" s="180"/>
      <c r="P229" s="180"/>
      <c r="Q229" s="180"/>
      <c r="R229" s="180"/>
      <c r="S229" s="180"/>
      <c r="T229" s="180"/>
      <c r="U229" s="180"/>
      <c r="V229" s="180"/>
      <c r="W229" s="180"/>
      <c r="X229" s="180"/>
      <c r="Y229" s="180"/>
      <c r="Z229" s="180"/>
    </row>
    <row r="230" spans="1:26" x14ac:dyDescent="0.15">
      <c r="A230" s="180"/>
      <c r="B230" s="180"/>
      <c r="C230" s="180"/>
      <c r="D230" s="180"/>
      <c r="E230" s="180"/>
      <c r="F230" s="180"/>
      <c r="G230" s="180"/>
      <c r="H230" s="180"/>
      <c r="I230" s="180"/>
      <c r="J230" s="180"/>
      <c r="K230" s="180"/>
      <c r="L230" s="180"/>
      <c r="M230" s="180"/>
      <c r="N230" s="180"/>
      <c r="O230" s="180"/>
      <c r="P230" s="180"/>
      <c r="Q230" s="180"/>
      <c r="R230" s="180"/>
      <c r="S230" s="180"/>
      <c r="T230" s="180"/>
      <c r="U230" s="180"/>
      <c r="V230" s="180"/>
      <c r="W230" s="180"/>
      <c r="X230" s="180"/>
      <c r="Y230" s="180"/>
      <c r="Z230" s="180"/>
    </row>
    <row r="231" spans="1:26" x14ac:dyDescent="0.15">
      <c r="A231" s="180"/>
      <c r="B231" s="180"/>
      <c r="C231" s="180"/>
      <c r="D231" s="180"/>
      <c r="E231" s="180"/>
      <c r="F231" s="180"/>
      <c r="G231" s="180"/>
      <c r="H231" s="180"/>
      <c r="I231" s="180"/>
      <c r="J231" s="180"/>
      <c r="K231" s="180"/>
      <c r="L231" s="180"/>
      <c r="M231" s="180"/>
      <c r="N231" s="180"/>
      <c r="O231" s="180"/>
      <c r="P231" s="180"/>
      <c r="Q231" s="180"/>
      <c r="R231" s="180"/>
      <c r="S231" s="180"/>
      <c r="T231" s="180"/>
      <c r="U231" s="180"/>
      <c r="V231" s="180"/>
      <c r="W231" s="180"/>
      <c r="X231" s="180"/>
      <c r="Y231" s="180"/>
      <c r="Z231" s="180"/>
    </row>
    <row r="232" spans="1:26" x14ac:dyDescent="0.15">
      <c r="A232" s="180"/>
      <c r="B232" s="180"/>
      <c r="C232" s="180"/>
      <c r="D232" s="180"/>
      <c r="E232" s="180"/>
      <c r="F232" s="180"/>
      <c r="G232" s="180"/>
      <c r="H232" s="180"/>
      <c r="I232" s="180"/>
      <c r="J232" s="180"/>
      <c r="K232" s="180"/>
      <c r="L232" s="180"/>
      <c r="M232" s="180"/>
      <c r="N232" s="180"/>
      <c r="O232" s="180"/>
      <c r="P232" s="180"/>
      <c r="Q232" s="180"/>
      <c r="R232" s="180"/>
      <c r="S232" s="180"/>
      <c r="T232" s="180"/>
      <c r="U232" s="180"/>
      <c r="V232" s="180"/>
      <c r="W232" s="180"/>
      <c r="X232" s="180"/>
      <c r="Y232" s="180"/>
      <c r="Z232" s="180"/>
    </row>
    <row r="233" spans="1:26" x14ac:dyDescent="0.15">
      <c r="A233" s="180"/>
      <c r="B233" s="180"/>
      <c r="C233" s="180"/>
      <c r="D233" s="180"/>
      <c r="E233" s="180"/>
      <c r="F233" s="180"/>
      <c r="G233" s="180"/>
      <c r="H233" s="180"/>
      <c r="I233" s="180"/>
      <c r="J233" s="180"/>
      <c r="K233" s="180"/>
      <c r="L233" s="180"/>
      <c r="M233" s="180"/>
      <c r="N233" s="180"/>
      <c r="O233" s="180"/>
      <c r="P233" s="180"/>
      <c r="Q233" s="180"/>
      <c r="R233" s="180"/>
      <c r="S233" s="180"/>
      <c r="T233" s="180"/>
      <c r="U233" s="180"/>
      <c r="V233" s="180"/>
      <c r="W233" s="180"/>
      <c r="X233" s="180"/>
      <c r="Y233" s="180"/>
      <c r="Z233" s="180"/>
    </row>
    <row r="234" spans="1:26" x14ac:dyDescent="0.15">
      <c r="A234" s="180"/>
      <c r="B234" s="180"/>
      <c r="C234" s="180"/>
      <c r="D234" s="180"/>
      <c r="E234" s="180"/>
      <c r="F234" s="180"/>
      <c r="G234" s="180"/>
      <c r="H234" s="180"/>
      <c r="I234" s="180"/>
      <c r="J234" s="180"/>
      <c r="K234" s="180"/>
      <c r="L234" s="180"/>
      <c r="M234" s="180"/>
      <c r="N234" s="180"/>
      <c r="O234" s="180"/>
      <c r="P234" s="180"/>
      <c r="Q234" s="180"/>
      <c r="R234" s="180"/>
      <c r="S234" s="180"/>
      <c r="T234" s="180"/>
      <c r="U234" s="180"/>
      <c r="V234" s="180"/>
      <c r="W234" s="180"/>
      <c r="X234" s="180"/>
      <c r="Y234" s="180"/>
      <c r="Z234" s="180"/>
    </row>
    <row r="235" spans="1:26" x14ac:dyDescent="0.15">
      <c r="A235" s="180"/>
      <c r="B235" s="180"/>
      <c r="C235" s="180"/>
      <c r="D235" s="180"/>
      <c r="E235" s="180"/>
      <c r="F235" s="180"/>
      <c r="G235" s="180"/>
      <c r="H235" s="180"/>
      <c r="I235" s="180"/>
      <c r="J235" s="180"/>
      <c r="K235" s="180"/>
      <c r="L235" s="180"/>
      <c r="M235" s="180"/>
      <c r="N235" s="180"/>
      <c r="O235" s="180"/>
      <c r="P235" s="180"/>
      <c r="Q235" s="180"/>
      <c r="R235" s="180"/>
      <c r="S235" s="180"/>
      <c r="T235" s="180"/>
      <c r="U235" s="180"/>
      <c r="V235" s="180"/>
      <c r="W235" s="180"/>
      <c r="X235" s="180"/>
      <c r="Y235" s="180"/>
      <c r="Z235" s="180"/>
    </row>
    <row r="236" spans="1:26" x14ac:dyDescent="0.15">
      <c r="A236" s="180"/>
      <c r="B236" s="180"/>
      <c r="C236" s="180"/>
      <c r="D236" s="180"/>
      <c r="E236" s="180"/>
      <c r="F236" s="180"/>
      <c r="G236" s="180"/>
      <c r="H236" s="180"/>
      <c r="I236" s="180"/>
      <c r="J236" s="180"/>
      <c r="K236" s="180"/>
      <c r="L236" s="180"/>
      <c r="M236" s="180"/>
      <c r="N236" s="180"/>
      <c r="O236" s="180"/>
      <c r="P236" s="180"/>
      <c r="Q236" s="180"/>
      <c r="R236" s="180"/>
      <c r="S236" s="180"/>
      <c r="T236" s="180"/>
      <c r="U236" s="180"/>
      <c r="V236" s="180"/>
      <c r="W236" s="180"/>
      <c r="X236" s="180"/>
      <c r="Y236" s="180"/>
      <c r="Z236" s="180"/>
    </row>
    <row r="237" spans="1:26" x14ac:dyDescent="0.15">
      <c r="A237" s="180"/>
      <c r="B237" s="180"/>
      <c r="C237" s="180"/>
      <c r="D237" s="180"/>
      <c r="E237" s="180"/>
      <c r="F237" s="180"/>
      <c r="G237" s="180"/>
      <c r="H237" s="180"/>
      <c r="I237" s="180"/>
      <c r="J237" s="180"/>
      <c r="K237" s="180"/>
      <c r="L237" s="180"/>
      <c r="M237" s="180"/>
      <c r="N237" s="180"/>
      <c r="O237" s="180"/>
      <c r="P237" s="180"/>
      <c r="Q237" s="180"/>
      <c r="R237" s="180"/>
      <c r="S237" s="180"/>
      <c r="T237" s="180"/>
      <c r="U237" s="180"/>
      <c r="V237" s="180"/>
      <c r="W237" s="180"/>
      <c r="X237" s="180"/>
      <c r="Y237" s="180"/>
      <c r="Z237" s="180"/>
    </row>
    <row r="238" spans="1:26" x14ac:dyDescent="0.15">
      <c r="A238" s="180"/>
      <c r="B238" s="180"/>
      <c r="C238" s="180"/>
      <c r="D238" s="180"/>
      <c r="E238" s="180"/>
      <c r="F238" s="180"/>
      <c r="G238" s="180"/>
      <c r="H238" s="180"/>
      <c r="I238" s="180"/>
      <c r="J238" s="180"/>
      <c r="K238" s="180"/>
      <c r="L238" s="180"/>
      <c r="M238" s="180"/>
      <c r="N238" s="180"/>
      <c r="O238" s="180"/>
      <c r="P238" s="180"/>
      <c r="Q238" s="180"/>
      <c r="R238" s="180"/>
      <c r="S238" s="180"/>
      <c r="T238" s="180"/>
      <c r="U238" s="180"/>
      <c r="V238" s="180"/>
      <c r="W238" s="180"/>
      <c r="X238" s="180"/>
      <c r="Y238" s="180"/>
      <c r="Z238" s="180"/>
    </row>
    <row r="239" spans="1:26" x14ac:dyDescent="0.15">
      <c r="A239" s="180"/>
      <c r="B239" s="180"/>
      <c r="C239" s="180"/>
      <c r="D239" s="180"/>
      <c r="E239" s="180"/>
      <c r="F239" s="180"/>
      <c r="G239" s="180"/>
      <c r="H239" s="180"/>
      <c r="I239" s="180"/>
      <c r="J239" s="180"/>
      <c r="K239" s="180"/>
      <c r="L239" s="180"/>
      <c r="M239" s="180"/>
      <c r="N239" s="180"/>
      <c r="O239" s="180"/>
      <c r="P239" s="180"/>
      <c r="Q239" s="180"/>
      <c r="R239" s="180"/>
      <c r="S239" s="180"/>
      <c r="T239" s="180"/>
      <c r="U239" s="180"/>
      <c r="V239" s="180"/>
      <c r="W239" s="180"/>
      <c r="X239" s="180"/>
      <c r="Y239" s="180"/>
      <c r="Z239" s="180"/>
    </row>
    <row r="240" spans="1:26" x14ac:dyDescent="0.15">
      <c r="A240" s="180"/>
      <c r="B240" s="180"/>
      <c r="C240" s="180"/>
      <c r="D240" s="180"/>
      <c r="E240" s="180"/>
      <c r="F240" s="180"/>
      <c r="G240" s="180"/>
      <c r="H240" s="180"/>
      <c r="I240" s="180"/>
      <c r="J240" s="180"/>
      <c r="K240" s="180"/>
      <c r="L240" s="180"/>
      <c r="M240" s="180"/>
      <c r="N240" s="180"/>
      <c r="O240" s="180"/>
      <c r="P240" s="180"/>
      <c r="Q240" s="180"/>
      <c r="R240" s="180"/>
      <c r="S240" s="180"/>
      <c r="T240" s="180"/>
      <c r="U240" s="180"/>
      <c r="V240" s="180"/>
      <c r="W240" s="180"/>
      <c r="X240" s="180"/>
      <c r="Y240" s="180"/>
      <c r="Z240" s="180"/>
    </row>
    <row r="241" spans="1:26" x14ac:dyDescent="0.15">
      <c r="A241" s="180"/>
      <c r="B241" s="180"/>
      <c r="C241" s="180"/>
      <c r="D241" s="180"/>
      <c r="E241" s="180"/>
      <c r="F241" s="180"/>
      <c r="G241" s="180"/>
      <c r="H241" s="180"/>
      <c r="I241" s="180"/>
      <c r="J241" s="180"/>
      <c r="K241" s="180"/>
      <c r="L241" s="180"/>
      <c r="M241" s="180"/>
      <c r="N241" s="180"/>
      <c r="O241" s="180"/>
      <c r="P241" s="180"/>
      <c r="Q241" s="180"/>
      <c r="R241" s="180"/>
      <c r="S241" s="180"/>
      <c r="T241" s="180"/>
      <c r="U241" s="180"/>
      <c r="V241" s="180"/>
      <c r="W241" s="180"/>
      <c r="X241" s="180"/>
      <c r="Y241" s="180"/>
      <c r="Z241" s="180"/>
    </row>
    <row r="242" spans="1:26" x14ac:dyDescent="0.15">
      <c r="A242" s="180"/>
      <c r="B242" s="180"/>
      <c r="C242" s="180"/>
      <c r="D242" s="180"/>
      <c r="E242" s="180"/>
      <c r="F242" s="180"/>
      <c r="G242" s="180"/>
      <c r="H242" s="180"/>
      <c r="I242" s="180"/>
      <c r="J242" s="180"/>
      <c r="K242" s="180"/>
      <c r="L242" s="180"/>
      <c r="M242" s="180"/>
      <c r="N242" s="180"/>
      <c r="O242" s="180"/>
      <c r="P242" s="180"/>
      <c r="Q242" s="180"/>
      <c r="R242" s="180"/>
      <c r="S242" s="180"/>
      <c r="T242" s="180"/>
      <c r="U242" s="180"/>
      <c r="V242" s="180"/>
      <c r="W242" s="180"/>
      <c r="X242" s="180"/>
      <c r="Y242" s="180"/>
      <c r="Z242" s="180"/>
    </row>
    <row r="243" spans="1:26" x14ac:dyDescent="0.15">
      <c r="A243" s="180"/>
      <c r="B243" s="180"/>
      <c r="C243" s="180"/>
      <c r="D243" s="180"/>
      <c r="E243" s="180"/>
      <c r="F243" s="180"/>
      <c r="G243" s="180"/>
      <c r="H243" s="180"/>
      <c r="I243" s="180"/>
      <c r="J243" s="180"/>
      <c r="K243" s="180"/>
      <c r="L243" s="180"/>
      <c r="M243" s="180"/>
      <c r="N243" s="180"/>
      <c r="O243" s="180"/>
      <c r="P243" s="180"/>
      <c r="Q243" s="180"/>
      <c r="R243" s="180"/>
      <c r="S243" s="180"/>
      <c r="T243" s="180"/>
      <c r="U243" s="180"/>
      <c r="V243" s="180"/>
      <c r="W243" s="180"/>
      <c r="X243" s="180"/>
      <c r="Y243" s="180"/>
      <c r="Z243" s="180"/>
    </row>
    <row r="244" spans="1:26" x14ac:dyDescent="0.15">
      <c r="A244" s="180"/>
      <c r="B244" s="180"/>
      <c r="C244" s="180"/>
      <c r="D244" s="180"/>
      <c r="E244" s="180"/>
      <c r="F244" s="180"/>
      <c r="G244" s="180"/>
      <c r="H244" s="180"/>
      <c r="I244" s="180"/>
      <c r="J244" s="180"/>
      <c r="K244" s="180"/>
      <c r="L244" s="180"/>
      <c r="M244" s="180"/>
      <c r="N244" s="180"/>
      <c r="O244" s="180"/>
      <c r="P244" s="180"/>
      <c r="Q244" s="180"/>
      <c r="R244" s="180"/>
      <c r="S244" s="180"/>
      <c r="T244" s="180"/>
      <c r="U244" s="180"/>
      <c r="V244" s="180"/>
      <c r="W244" s="180"/>
      <c r="X244" s="180"/>
      <c r="Y244" s="180"/>
      <c r="Z244" s="180"/>
    </row>
    <row r="245" spans="1:26" x14ac:dyDescent="0.15">
      <c r="A245" s="180"/>
      <c r="B245" s="180"/>
      <c r="C245" s="180"/>
      <c r="D245" s="180"/>
      <c r="E245" s="180"/>
      <c r="F245" s="180"/>
      <c r="G245" s="180"/>
      <c r="H245" s="180"/>
      <c r="I245" s="180"/>
      <c r="J245" s="180"/>
      <c r="K245" s="180"/>
      <c r="L245" s="180"/>
      <c r="M245" s="180"/>
      <c r="N245" s="180"/>
      <c r="O245" s="180"/>
      <c r="P245" s="180"/>
      <c r="Q245" s="180"/>
      <c r="R245" s="180"/>
      <c r="S245" s="180"/>
      <c r="T245" s="180"/>
      <c r="U245" s="180"/>
      <c r="V245" s="180"/>
      <c r="W245" s="180"/>
      <c r="X245" s="180"/>
      <c r="Y245" s="180"/>
      <c r="Z245" s="180"/>
    </row>
    <row r="246" spans="1:26" x14ac:dyDescent="0.15">
      <c r="A246" s="180"/>
      <c r="B246" s="180"/>
      <c r="C246" s="180"/>
      <c r="D246" s="180"/>
      <c r="E246" s="180"/>
      <c r="F246" s="180"/>
      <c r="G246" s="180"/>
      <c r="H246" s="180"/>
      <c r="I246" s="180"/>
      <c r="J246" s="180"/>
      <c r="K246" s="180"/>
      <c r="L246" s="180"/>
      <c r="M246" s="180"/>
      <c r="N246" s="180"/>
      <c r="O246" s="180"/>
      <c r="P246" s="180"/>
      <c r="Q246" s="180"/>
      <c r="R246" s="180"/>
      <c r="S246" s="180"/>
      <c r="T246" s="180"/>
      <c r="U246" s="180"/>
      <c r="V246" s="180"/>
      <c r="W246" s="180"/>
      <c r="X246" s="180"/>
      <c r="Y246" s="180"/>
      <c r="Z246" s="180"/>
    </row>
    <row r="247" spans="1:26" x14ac:dyDescent="0.15">
      <c r="A247" s="180"/>
      <c r="B247" s="180"/>
      <c r="C247" s="180"/>
      <c r="D247" s="180"/>
      <c r="E247" s="180"/>
      <c r="F247" s="180"/>
      <c r="G247" s="180"/>
      <c r="H247" s="180"/>
      <c r="I247" s="180"/>
      <c r="J247" s="180"/>
      <c r="K247" s="180"/>
      <c r="L247" s="180"/>
      <c r="M247" s="180"/>
      <c r="N247" s="180"/>
      <c r="O247" s="180"/>
      <c r="P247" s="180"/>
      <c r="Q247" s="180"/>
      <c r="R247" s="180"/>
      <c r="S247" s="180"/>
      <c r="T247" s="180"/>
      <c r="U247" s="180"/>
      <c r="V247" s="180"/>
      <c r="W247" s="180"/>
      <c r="X247" s="180"/>
      <c r="Y247" s="180"/>
      <c r="Z247" s="180"/>
    </row>
    <row r="248" spans="1:26" x14ac:dyDescent="0.15">
      <c r="A248" s="180"/>
      <c r="B248" s="180"/>
      <c r="C248" s="180"/>
      <c r="D248" s="180"/>
      <c r="E248" s="180"/>
      <c r="F248" s="180"/>
      <c r="G248" s="180"/>
      <c r="H248" s="180"/>
      <c r="I248" s="180"/>
      <c r="J248" s="180"/>
      <c r="K248" s="180"/>
      <c r="L248" s="180"/>
      <c r="M248" s="180"/>
      <c r="N248" s="180"/>
      <c r="O248" s="180"/>
      <c r="P248" s="180"/>
      <c r="Q248" s="180"/>
      <c r="R248" s="180"/>
      <c r="S248" s="180"/>
      <c r="T248" s="180"/>
      <c r="U248" s="180"/>
      <c r="V248" s="180"/>
      <c r="W248" s="180"/>
      <c r="X248" s="180"/>
      <c r="Y248" s="180"/>
      <c r="Z248" s="180"/>
    </row>
    <row r="249" spans="1:26" x14ac:dyDescent="0.15">
      <c r="A249" s="180"/>
      <c r="B249" s="180"/>
      <c r="C249" s="180"/>
      <c r="D249" s="180"/>
      <c r="E249" s="180"/>
      <c r="F249" s="180"/>
      <c r="G249" s="180"/>
      <c r="H249" s="180"/>
      <c r="I249" s="180"/>
      <c r="J249" s="180"/>
      <c r="K249" s="180"/>
      <c r="L249" s="180"/>
      <c r="M249" s="180"/>
      <c r="N249" s="180"/>
      <c r="O249" s="180"/>
      <c r="P249" s="180"/>
      <c r="Q249" s="180"/>
      <c r="R249" s="180"/>
      <c r="S249" s="180"/>
      <c r="T249" s="180"/>
      <c r="U249" s="180"/>
      <c r="V249" s="180"/>
      <c r="W249" s="180"/>
      <c r="X249" s="180"/>
      <c r="Y249" s="180"/>
      <c r="Z249" s="180"/>
    </row>
    <row r="250" spans="1:26" x14ac:dyDescent="0.15">
      <c r="A250" s="180"/>
      <c r="B250" s="180"/>
      <c r="C250" s="180"/>
      <c r="D250" s="180"/>
      <c r="E250" s="180"/>
      <c r="F250" s="180"/>
      <c r="G250" s="180"/>
      <c r="H250" s="180"/>
      <c r="I250" s="180"/>
      <c r="J250" s="180"/>
      <c r="K250" s="180"/>
      <c r="L250" s="180"/>
      <c r="M250" s="180"/>
      <c r="N250" s="180"/>
      <c r="O250" s="180"/>
      <c r="P250" s="180"/>
      <c r="Q250" s="180"/>
      <c r="R250" s="180"/>
      <c r="S250" s="180"/>
      <c r="T250" s="180"/>
      <c r="U250" s="180"/>
      <c r="V250" s="180"/>
      <c r="W250" s="180"/>
      <c r="X250" s="180"/>
      <c r="Y250" s="180"/>
      <c r="Z250" s="180"/>
    </row>
    <row r="251" spans="1:26" x14ac:dyDescent="0.15">
      <c r="A251" s="180"/>
      <c r="B251" s="180"/>
      <c r="C251" s="180"/>
      <c r="D251" s="180"/>
      <c r="E251" s="180"/>
      <c r="F251" s="180"/>
      <c r="G251" s="180"/>
      <c r="H251" s="180"/>
      <c r="I251" s="180"/>
      <c r="J251" s="180"/>
      <c r="K251" s="180"/>
      <c r="L251" s="180"/>
      <c r="M251" s="180"/>
      <c r="N251" s="180"/>
      <c r="O251" s="180"/>
      <c r="P251" s="180"/>
      <c r="Q251" s="180"/>
      <c r="R251" s="180"/>
      <c r="S251" s="180"/>
      <c r="T251" s="180"/>
      <c r="U251" s="180"/>
      <c r="V251" s="180"/>
      <c r="W251" s="180"/>
      <c r="X251" s="180"/>
      <c r="Y251" s="180"/>
      <c r="Z251" s="180"/>
    </row>
    <row r="252" spans="1:26" x14ac:dyDescent="0.15">
      <c r="A252" s="180"/>
      <c r="B252" s="180"/>
      <c r="C252" s="180"/>
      <c r="D252" s="180"/>
      <c r="E252" s="180"/>
      <c r="F252" s="180"/>
      <c r="G252" s="180"/>
      <c r="H252" s="180"/>
      <c r="I252" s="180"/>
      <c r="J252" s="180"/>
      <c r="K252" s="180"/>
      <c r="L252" s="180"/>
      <c r="M252" s="180"/>
      <c r="N252" s="180"/>
      <c r="O252" s="180"/>
      <c r="P252" s="180"/>
      <c r="Q252" s="180"/>
      <c r="R252" s="180"/>
      <c r="S252" s="180"/>
      <c r="T252" s="180"/>
      <c r="U252" s="180"/>
      <c r="V252" s="180"/>
      <c r="W252" s="180"/>
      <c r="X252" s="180"/>
      <c r="Y252" s="180"/>
      <c r="Z252" s="180"/>
    </row>
    <row r="253" spans="1:26" x14ac:dyDescent="0.15">
      <c r="A253" s="180"/>
      <c r="B253" s="180"/>
      <c r="C253" s="180"/>
      <c r="D253" s="180"/>
      <c r="E253" s="180"/>
      <c r="F253" s="180"/>
      <c r="G253" s="180"/>
      <c r="H253" s="180"/>
      <c r="I253" s="180"/>
      <c r="J253" s="180"/>
      <c r="K253" s="180"/>
      <c r="L253" s="180"/>
      <c r="M253" s="180"/>
      <c r="N253" s="180"/>
      <c r="O253" s="180"/>
      <c r="P253" s="180"/>
      <c r="Q253" s="180"/>
      <c r="R253" s="180"/>
      <c r="S253" s="180"/>
      <c r="T253" s="180"/>
      <c r="U253" s="180"/>
      <c r="V253" s="180"/>
      <c r="W253" s="180"/>
      <c r="X253" s="180"/>
      <c r="Y253" s="180"/>
      <c r="Z253" s="180"/>
    </row>
  </sheetData>
  <sheetProtection algorithmName="SHA-512" hashValue="yw86SDqrUNMFD1qXZHgozrIHmbsOMF7wTdW0bif18yHMPVQJ0vLlI7WObikBgBhxoW+6UH+JI7cBuX5/FhtPBA==" saltValue="5GCeIyckHPb9qUmTDCUlHw==" spinCount="100000" sheet="1" objects="1" scenarios="1"/>
  <mergeCells count="2">
    <mergeCell ref="C13:D14"/>
    <mergeCell ref="C16:D17"/>
  </mergeCells>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4B5EC5F424DF0438C02C794499518FB" ma:contentTypeVersion="0" ma:contentTypeDescription="Create a new document." ma:contentTypeScope="" ma:versionID="5ab65c60870f55e49362d4efb7fd413f">
  <xsd:schema xmlns:xsd="http://www.w3.org/2001/XMLSchema" xmlns:xs="http://www.w3.org/2001/XMLSchema" xmlns:p="http://schemas.microsoft.com/office/2006/metadata/properties" targetNamespace="http://schemas.microsoft.com/office/2006/metadata/properties" ma:root="true" ma:fieldsID="62ea347ee6c5493b9e14b1c149bab3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D9D835-7DC3-4A33-A086-5E88A565AC65}">
  <ds:schemaRefs>
    <ds:schemaRef ds:uri="http://www.w3.org/XML/1998/namespace"/>
    <ds:schemaRef ds:uri="http://purl.org/dc/terms/"/>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42ABA4AE-BA99-44D2-8EB4-BF945FCA0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CB06AB3-C00C-40F6-9631-E63199F87D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Navngivne områder</vt:lpstr>
      </vt:variant>
      <vt:variant>
        <vt:i4>10</vt:i4>
      </vt:variant>
    </vt:vector>
  </HeadingPairs>
  <TitlesOfParts>
    <vt:vector size="20" baseType="lpstr">
      <vt:lpstr>Diplom</vt:lpstr>
      <vt:lpstr>Instrukser</vt:lpstr>
      <vt:lpstr>Effektmåling</vt:lpstr>
      <vt:lpstr>Egne Materialer</vt:lpstr>
      <vt:lpstr>DB materialer</vt:lpstr>
      <vt:lpstr>DB energi</vt:lpstr>
      <vt:lpstr>Dropdowns</vt:lpstr>
      <vt:lpstr>Processrelaterede udledninger</vt:lpstr>
      <vt:lpstr>Kilder</vt:lpstr>
      <vt:lpstr>Enhedskonvertering</vt:lpstr>
      <vt:lpstr>dropdown_aendring_bortskaffelse</vt:lpstr>
      <vt:lpstr>dropdown_beregning</vt:lpstr>
      <vt:lpstr>dropdown_energi</vt:lpstr>
      <vt:lpstr>dropdown_land</vt:lpstr>
      <vt:lpstr>dropdown_materialer</vt:lpstr>
      <vt:lpstr>dropdown_medregn</vt:lpstr>
      <vt:lpstr>dropdown_aar</vt:lpstr>
      <vt:lpstr>Diplom!Udskriftsområde</vt:lpstr>
      <vt:lpstr>Effektmåling!Udskriftsområde</vt:lpstr>
      <vt:lpstr>Instrukser!Udskriftsområde</vt:lpstr>
    </vt:vector>
  </TitlesOfParts>
  <Manager/>
  <Company>DTU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4.1 a Effektskema</dc:title>
  <dc:subject/>
  <dc:creator>Teunis Johannes Dijkman</dc:creator>
  <cp:keywords/>
  <dc:description/>
  <cp:lastModifiedBy>Bente Lomborg</cp:lastModifiedBy>
  <cp:revision/>
  <dcterms:created xsi:type="dcterms:W3CDTF">2016-06-14T09:45:07Z</dcterms:created>
  <dcterms:modified xsi:type="dcterms:W3CDTF">2021-01-13T07:08:10Z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0x010100C4B5EC5F424DF0438C02C794499518FB</vt:lpwstr>
  </property>
  <property fmtid="{D5CDD505-2E9C-101B-9397-08002B2CF9AE}" pid="3" name="_NewReviewCycle">
    <vt:lpwstr/>
  </property>
</Properties>
</file>